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0" windowWidth="20490" windowHeight="829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Platzierung!#REF!</definedName>
    <definedName name="_xlnm.Print_Area" localSheetId="3">Spielbericht!$A$1:$AH$42</definedName>
    <definedName name="_xlnm.Print_Area" localSheetId="1">Spielplan!$C$1:$AR$208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Spielplan!$A$4:$AT$360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/>
</workbook>
</file>

<file path=xl/calcChain.xml><?xml version="1.0" encoding="utf-8"?>
<calcChain xmlns="http://schemas.openxmlformats.org/spreadsheetml/2006/main">
  <c r="BU142" i="25" l="1"/>
  <c r="BU109" i="25"/>
  <c r="BU108" i="25"/>
  <c r="BU41" i="25"/>
  <c r="BU40" i="25"/>
  <c r="BU75" i="25"/>
  <c r="BU74" i="25"/>
  <c r="BU7" i="25"/>
  <c r="BU6" i="25"/>
  <c r="D3" i="46"/>
  <c r="A21" i="46"/>
  <c r="AR109" i="25"/>
  <c r="AR108" i="25"/>
  <c r="AR75" i="25"/>
  <c r="AR74" i="25"/>
  <c r="AR41" i="25"/>
  <c r="AR40" i="25"/>
  <c r="AR7" i="25"/>
  <c r="AR6" i="25"/>
  <c r="AN7" i="25"/>
  <c r="K116" i="25" s="1"/>
  <c r="A20" i="46"/>
  <c r="A19" i="46"/>
  <c r="A18" i="46"/>
  <c r="A17" i="46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176" i="25"/>
  <c r="K176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176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42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08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40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74" i="25"/>
  <c r="AH177" i="25"/>
  <c r="AH178" i="25"/>
  <c r="AH179" i="25"/>
  <c r="AH180" i="25"/>
  <c r="AH181" i="25"/>
  <c r="AH182" i="25"/>
  <c r="AH183" i="25"/>
  <c r="AH184" i="25"/>
  <c r="AH185" i="25"/>
  <c r="AH186" i="25"/>
  <c r="AH187" i="25"/>
  <c r="AH188" i="25"/>
  <c r="AH189" i="25"/>
  <c r="AH190" i="25"/>
  <c r="AH191" i="25"/>
  <c r="AH192" i="25"/>
  <c r="AH193" i="25"/>
  <c r="AH194" i="25"/>
  <c r="AH195" i="25"/>
  <c r="AH196" i="25"/>
  <c r="AH197" i="25"/>
  <c r="AH198" i="25"/>
  <c r="AH199" i="25"/>
  <c r="AH200" i="25"/>
  <c r="AH201" i="25"/>
  <c r="AH202" i="25"/>
  <c r="AH203" i="25"/>
  <c r="AH204" i="25"/>
  <c r="AH205" i="25"/>
  <c r="AF177" i="25"/>
  <c r="AF178" i="25"/>
  <c r="AF179" i="25"/>
  <c r="AF180" i="25"/>
  <c r="AF181" i="25"/>
  <c r="AF182" i="25"/>
  <c r="AF183" i="25"/>
  <c r="AF184" i="25"/>
  <c r="AF185" i="25"/>
  <c r="AF186" i="25"/>
  <c r="AF187" i="25"/>
  <c r="AF188" i="25"/>
  <c r="AF189" i="25"/>
  <c r="AF190" i="25"/>
  <c r="AF191" i="25"/>
  <c r="AF192" i="25"/>
  <c r="AF193" i="25"/>
  <c r="AF194" i="25"/>
  <c r="AF195" i="25"/>
  <c r="AF196" i="25"/>
  <c r="AF197" i="25"/>
  <c r="AF198" i="25"/>
  <c r="AF199" i="25"/>
  <c r="AF200" i="25"/>
  <c r="AF201" i="25"/>
  <c r="AF202" i="25"/>
  <c r="AF203" i="25"/>
  <c r="AF204" i="25"/>
  <c r="AF205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Z177" i="25"/>
  <c r="Z178" i="25"/>
  <c r="Z179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0" i="25"/>
  <c r="Z201" i="25"/>
  <c r="Z202" i="25"/>
  <c r="Z203" i="25"/>
  <c r="Z204" i="25"/>
  <c r="Z205" i="25"/>
  <c r="X177" i="25"/>
  <c r="X178" i="25"/>
  <c r="X179" i="25"/>
  <c r="X180" i="25"/>
  <c r="X181" i="25"/>
  <c r="X182" i="25"/>
  <c r="X183" i="25"/>
  <c r="X184" i="25"/>
  <c r="X185" i="25"/>
  <c r="X186" i="25"/>
  <c r="X187" i="25"/>
  <c r="X188" i="25"/>
  <c r="X189" i="25"/>
  <c r="X190" i="25"/>
  <c r="X191" i="25"/>
  <c r="X192" i="25"/>
  <c r="X193" i="25"/>
  <c r="X194" i="25"/>
  <c r="X195" i="25"/>
  <c r="X196" i="25"/>
  <c r="X197" i="25"/>
  <c r="X198" i="25"/>
  <c r="X199" i="25"/>
  <c r="X200" i="25"/>
  <c r="X201" i="25"/>
  <c r="X202" i="25"/>
  <c r="X203" i="25"/>
  <c r="X204" i="25"/>
  <c r="X205" i="25"/>
  <c r="AH176" i="25"/>
  <c r="AF176" i="25"/>
  <c r="AD176" i="25"/>
  <c r="AB176" i="25"/>
  <c r="Z176" i="25"/>
  <c r="X176" i="25"/>
  <c r="AH143" i="25"/>
  <c r="AH144" i="25"/>
  <c r="AH145" i="25"/>
  <c r="AH146" i="25"/>
  <c r="AH147" i="25"/>
  <c r="AH148" i="25"/>
  <c r="AH149" i="25"/>
  <c r="AH150" i="25"/>
  <c r="AH151" i="25"/>
  <c r="AH152" i="25"/>
  <c r="AH153" i="25"/>
  <c r="AH154" i="25"/>
  <c r="AH155" i="25"/>
  <c r="AH156" i="25"/>
  <c r="AH157" i="25"/>
  <c r="AH158" i="25"/>
  <c r="AH159" i="25"/>
  <c r="AH160" i="25"/>
  <c r="AH161" i="25"/>
  <c r="AH162" i="25"/>
  <c r="AH163" i="25"/>
  <c r="AH164" i="25"/>
  <c r="AH165" i="25"/>
  <c r="AH166" i="25"/>
  <c r="AH167" i="25"/>
  <c r="AH168" i="25"/>
  <c r="AH169" i="25"/>
  <c r="AH170" i="25"/>
  <c r="AH171" i="25"/>
  <c r="AF143" i="25"/>
  <c r="AF144" i="25"/>
  <c r="AF145" i="25"/>
  <c r="AF146" i="25"/>
  <c r="AF147" i="25"/>
  <c r="AF148" i="25"/>
  <c r="AF149" i="25"/>
  <c r="AF150" i="25"/>
  <c r="AF151" i="25"/>
  <c r="AF152" i="25"/>
  <c r="AF153" i="25"/>
  <c r="AF154" i="25"/>
  <c r="AF155" i="25"/>
  <c r="AF156" i="25"/>
  <c r="AF157" i="25"/>
  <c r="AF158" i="25"/>
  <c r="AF159" i="25"/>
  <c r="AF160" i="25"/>
  <c r="AF161" i="25"/>
  <c r="AF162" i="25"/>
  <c r="AF163" i="25"/>
  <c r="AF164" i="25"/>
  <c r="AF165" i="25"/>
  <c r="AF166" i="25"/>
  <c r="AF167" i="25"/>
  <c r="AF168" i="25"/>
  <c r="AF169" i="25"/>
  <c r="AF170" i="25"/>
  <c r="AF171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X143" i="25"/>
  <c r="X144" i="25"/>
  <c r="X145" i="25"/>
  <c r="X146" i="25"/>
  <c r="X147" i="25"/>
  <c r="X148" i="25"/>
  <c r="X149" i="25"/>
  <c r="X150" i="25"/>
  <c r="X151" i="25"/>
  <c r="X152" i="25"/>
  <c r="X153" i="25"/>
  <c r="X154" i="25"/>
  <c r="X155" i="25"/>
  <c r="X156" i="25"/>
  <c r="X157" i="25"/>
  <c r="X158" i="25"/>
  <c r="X159" i="25"/>
  <c r="X160" i="25"/>
  <c r="X161" i="25"/>
  <c r="X162" i="25"/>
  <c r="X163" i="25"/>
  <c r="X164" i="25"/>
  <c r="X165" i="25"/>
  <c r="X166" i="25"/>
  <c r="X167" i="25"/>
  <c r="X168" i="25"/>
  <c r="X169" i="25"/>
  <c r="X170" i="25"/>
  <c r="X171" i="25"/>
  <c r="AH142" i="25"/>
  <c r="AF142" i="25"/>
  <c r="AD142" i="25"/>
  <c r="AB142" i="25"/>
  <c r="Z142" i="25"/>
  <c r="X142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F109" i="25"/>
  <c r="AF110" i="25"/>
  <c r="AF111" i="25"/>
  <c r="AF112" i="25"/>
  <c r="AF113" i="25"/>
  <c r="AF114" i="25"/>
  <c r="AF115" i="25"/>
  <c r="AF116" i="25"/>
  <c r="AF117" i="25"/>
  <c r="AF118" i="25"/>
  <c r="AF119" i="25"/>
  <c r="AF120" i="25"/>
  <c r="AF121" i="25"/>
  <c r="AF122" i="25"/>
  <c r="AF123" i="25"/>
  <c r="AF124" i="25"/>
  <c r="AF125" i="25"/>
  <c r="AF126" i="25"/>
  <c r="AF127" i="25"/>
  <c r="AF128" i="25"/>
  <c r="AF129" i="25"/>
  <c r="AF130" i="25"/>
  <c r="AF131" i="25"/>
  <c r="AF132" i="25"/>
  <c r="AF133" i="25"/>
  <c r="AF134" i="25"/>
  <c r="AF135" i="25"/>
  <c r="AF136" i="25"/>
  <c r="AF137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X129" i="25"/>
  <c r="X130" i="25"/>
  <c r="X131" i="25"/>
  <c r="X132" i="25"/>
  <c r="X133" i="25"/>
  <c r="X134" i="25"/>
  <c r="X135" i="25"/>
  <c r="X136" i="25"/>
  <c r="X137" i="25"/>
  <c r="AH108" i="25"/>
  <c r="AF108" i="25"/>
  <c r="AD108" i="25"/>
  <c r="AB108" i="25"/>
  <c r="Z108" i="25"/>
  <c r="X108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AH40" i="25"/>
  <c r="AF40" i="25"/>
  <c r="AD40" i="25"/>
  <c r="AB40" i="25"/>
  <c r="Z40" i="25"/>
  <c r="X40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AH74" i="25"/>
  <c r="AF74" i="25"/>
  <c r="AD74" i="25"/>
  <c r="AB74" i="25"/>
  <c r="Z74" i="25"/>
  <c r="X74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Z6" i="25"/>
  <c r="X6" i="25"/>
  <c r="AD6" i="25"/>
  <c r="AB6" i="25"/>
  <c r="AF6" i="25"/>
  <c r="AH6" i="25"/>
  <c r="AJ177" i="25"/>
  <c r="AJ178" i="25"/>
  <c r="AJ179" i="25"/>
  <c r="AJ180" i="25"/>
  <c r="AJ181" i="25"/>
  <c r="AJ182" i="25"/>
  <c r="AJ183" i="25"/>
  <c r="AJ184" i="25"/>
  <c r="AJ185" i="25"/>
  <c r="AJ186" i="25"/>
  <c r="AJ187" i="25"/>
  <c r="AJ188" i="25"/>
  <c r="AJ189" i="25"/>
  <c r="AJ190" i="25"/>
  <c r="AJ191" i="25"/>
  <c r="AJ192" i="25"/>
  <c r="AJ193" i="25"/>
  <c r="AJ194" i="25"/>
  <c r="AJ195" i="25"/>
  <c r="AJ196" i="25"/>
  <c r="AJ197" i="25"/>
  <c r="AJ198" i="25"/>
  <c r="AJ199" i="25"/>
  <c r="AJ200" i="25"/>
  <c r="AJ201" i="25"/>
  <c r="AJ202" i="25"/>
  <c r="AJ203" i="25"/>
  <c r="AJ204" i="25"/>
  <c r="AJ205" i="25"/>
  <c r="AJ176" i="25"/>
  <c r="AJ143" i="25"/>
  <c r="AJ144" i="25"/>
  <c r="AJ145" i="25"/>
  <c r="AJ146" i="25"/>
  <c r="AJ147" i="25"/>
  <c r="AJ148" i="25"/>
  <c r="AJ149" i="25"/>
  <c r="AJ150" i="25"/>
  <c r="AJ151" i="25"/>
  <c r="AJ152" i="25"/>
  <c r="AJ153" i="25"/>
  <c r="AJ154" i="25"/>
  <c r="AJ155" i="25"/>
  <c r="AJ156" i="25"/>
  <c r="AJ157" i="25"/>
  <c r="AJ158" i="25"/>
  <c r="AJ159" i="25"/>
  <c r="AJ160" i="25"/>
  <c r="AJ161" i="25"/>
  <c r="AJ162" i="25"/>
  <c r="AJ163" i="25"/>
  <c r="AJ164" i="25"/>
  <c r="AJ165" i="25"/>
  <c r="AJ166" i="25"/>
  <c r="AJ167" i="25"/>
  <c r="AJ168" i="25"/>
  <c r="AJ169" i="25"/>
  <c r="AJ170" i="25"/>
  <c r="AJ171" i="25"/>
  <c r="AJ142" i="25"/>
  <c r="AJ109" i="25"/>
  <c r="AJ110" i="25"/>
  <c r="AJ111" i="25"/>
  <c r="AJ112" i="25"/>
  <c r="AJ113" i="25"/>
  <c r="AJ114" i="25"/>
  <c r="AJ115" i="25"/>
  <c r="AJ116" i="25"/>
  <c r="AJ117" i="25"/>
  <c r="AJ118" i="25"/>
  <c r="AJ119" i="25"/>
  <c r="AJ120" i="25"/>
  <c r="AJ121" i="25"/>
  <c r="AJ122" i="25"/>
  <c r="AJ123" i="25"/>
  <c r="AJ124" i="25"/>
  <c r="AJ125" i="25"/>
  <c r="AJ126" i="25"/>
  <c r="AJ127" i="25"/>
  <c r="AJ128" i="25"/>
  <c r="AJ129" i="25"/>
  <c r="AJ130" i="25"/>
  <c r="AJ131" i="25"/>
  <c r="AJ132" i="25"/>
  <c r="AJ133" i="25"/>
  <c r="AJ134" i="25"/>
  <c r="AJ135" i="25"/>
  <c r="AJ136" i="25"/>
  <c r="AJ137" i="25"/>
  <c r="AJ108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40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74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6" i="25"/>
  <c r="AN22" i="25"/>
  <c r="AN23" i="25"/>
  <c r="AN24" i="25"/>
  <c r="AN25" i="25"/>
  <c r="AN26" i="25"/>
  <c r="F205" i="25"/>
  <c r="A205" i="25"/>
  <c r="F204" i="25"/>
  <c r="A204" i="25" s="1"/>
  <c r="F203" i="25"/>
  <c r="A203" i="25"/>
  <c r="F202" i="25"/>
  <c r="A202" i="25" s="1"/>
  <c r="F201" i="25"/>
  <c r="A201" i="25"/>
  <c r="F200" i="25"/>
  <c r="A200" i="25" s="1"/>
  <c r="F199" i="25"/>
  <c r="A199" i="25"/>
  <c r="F198" i="25"/>
  <c r="A198" i="25" s="1"/>
  <c r="F197" i="25"/>
  <c r="A197" i="25"/>
  <c r="F196" i="25"/>
  <c r="A196" i="25" s="1"/>
  <c r="F195" i="25"/>
  <c r="A195" i="25"/>
  <c r="F194" i="25"/>
  <c r="A194" i="25" s="1"/>
  <c r="F193" i="25"/>
  <c r="A193" i="25"/>
  <c r="F192" i="25"/>
  <c r="A192" i="25" s="1"/>
  <c r="F191" i="25"/>
  <c r="A191" i="25"/>
  <c r="F190" i="25"/>
  <c r="A190" i="25" s="1"/>
  <c r="F189" i="25"/>
  <c r="A189" i="25"/>
  <c r="F188" i="25"/>
  <c r="A188" i="25" s="1"/>
  <c r="F187" i="25"/>
  <c r="A187" i="25"/>
  <c r="F186" i="25"/>
  <c r="A186" i="25" s="1"/>
  <c r="F185" i="25"/>
  <c r="A185" i="25"/>
  <c r="F184" i="25"/>
  <c r="A184" i="25" s="1"/>
  <c r="F183" i="25"/>
  <c r="A183" i="25"/>
  <c r="F182" i="25"/>
  <c r="A182" i="25" s="1"/>
  <c r="F181" i="25"/>
  <c r="A181" i="25"/>
  <c r="F180" i="25"/>
  <c r="A180" i="25" s="1"/>
  <c r="F179" i="25"/>
  <c r="A179" i="25"/>
  <c r="F178" i="25"/>
  <c r="A178" i="25" s="1"/>
  <c r="F177" i="25"/>
  <c r="A177" i="25"/>
  <c r="F176" i="25"/>
  <c r="A176" i="25" s="1"/>
  <c r="F171" i="25"/>
  <c r="A171" i="25"/>
  <c r="F170" i="25"/>
  <c r="A170" i="25" s="1"/>
  <c r="F169" i="25"/>
  <c r="A169" i="25"/>
  <c r="F168" i="25"/>
  <c r="A168" i="25" s="1"/>
  <c r="F167" i="25"/>
  <c r="A167" i="25"/>
  <c r="F166" i="25"/>
  <c r="A166" i="25" s="1"/>
  <c r="F165" i="25"/>
  <c r="A165" i="25"/>
  <c r="F164" i="25"/>
  <c r="A164" i="25" s="1"/>
  <c r="F163" i="25"/>
  <c r="A163" i="25"/>
  <c r="F162" i="25"/>
  <c r="A162" i="25" s="1"/>
  <c r="F161" i="25"/>
  <c r="A161" i="25"/>
  <c r="F160" i="25"/>
  <c r="A160" i="25" s="1"/>
  <c r="F159" i="25"/>
  <c r="A159" i="25"/>
  <c r="F158" i="25"/>
  <c r="A158" i="25" s="1"/>
  <c r="F157" i="25"/>
  <c r="A157" i="25"/>
  <c r="F156" i="25"/>
  <c r="A156" i="25" s="1"/>
  <c r="F155" i="25"/>
  <c r="A155" i="25" s="1"/>
  <c r="F154" i="25"/>
  <c r="A154" i="25" s="1"/>
  <c r="F153" i="25"/>
  <c r="A153" i="25" s="1"/>
  <c r="F152" i="25"/>
  <c r="A152" i="25" s="1"/>
  <c r="F151" i="25"/>
  <c r="A151" i="25"/>
  <c r="F150" i="25"/>
  <c r="A150" i="25" s="1"/>
  <c r="F149" i="25"/>
  <c r="A149" i="25" s="1"/>
  <c r="F148" i="25"/>
  <c r="A148" i="25" s="1"/>
  <c r="F147" i="25"/>
  <c r="A147" i="25" s="1"/>
  <c r="F146" i="25"/>
  <c r="A146" i="25" s="1"/>
  <c r="F145" i="25"/>
  <c r="A145" i="25" s="1"/>
  <c r="F144" i="25"/>
  <c r="A144" i="25" s="1"/>
  <c r="F143" i="25"/>
  <c r="A143" i="25"/>
  <c r="F142" i="25"/>
  <c r="A142" i="25" s="1"/>
  <c r="F137" i="25"/>
  <c r="A137" i="25" s="1"/>
  <c r="F136" i="25"/>
  <c r="A136" i="25" s="1"/>
  <c r="F135" i="25"/>
  <c r="A135" i="25" s="1"/>
  <c r="F134" i="25"/>
  <c r="A134" i="25" s="1"/>
  <c r="F133" i="25"/>
  <c r="A133" i="25" s="1"/>
  <c r="F132" i="25"/>
  <c r="A132" i="25" s="1"/>
  <c r="F131" i="25"/>
  <c r="A131" i="25"/>
  <c r="F130" i="25"/>
  <c r="A130" i="25" s="1"/>
  <c r="F129" i="25"/>
  <c r="A129" i="25" s="1"/>
  <c r="F128" i="25"/>
  <c r="A128" i="25" s="1"/>
  <c r="F127" i="25"/>
  <c r="A127" i="25" s="1"/>
  <c r="F126" i="25"/>
  <c r="A126" i="25" s="1"/>
  <c r="F125" i="25"/>
  <c r="A125" i="25" s="1"/>
  <c r="F124" i="25"/>
  <c r="A124" i="25" s="1"/>
  <c r="F123" i="25"/>
  <c r="A123" i="25"/>
  <c r="F122" i="25"/>
  <c r="A122" i="25" s="1"/>
  <c r="F121" i="25"/>
  <c r="A121" i="25" s="1"/>
  <c r="F120" i="25"/>
  <c r="A120" i="25" s="1"/>
  <c r="F119" i="25"/>
  <c r="A119" i="25" s="1"/>
  <c r="F118" i="25"/>
  <c r="A118" i="25" s="1"/>
  <c r="F117" i="25"/>
  <c r="A117" i="25" s="1"/>
  <c r="F116" i="25"/>
  <c r="A116" i="25" s="1"/>
  <c r="F115" i="25"/>
  <c r="A115" i="25"/>
  <c r="F114" i="25"/>
  <c r="A114" i="25" s="1"/>
  <c r="F113" i="25"/>
  <c r="A113" i="25" s="1"/>
  <c r="F112" i="25"/>
  <c r="A112" i="25" s="1"/>
  <c r="F111" i="25"/>
  <c r="A111" i="25" s="1"/>
  <c r="F110" i="25"/>
  <c r="A110" i="25" s="1"/>
  <c r="F109" i="25"/>
  <c r="A109" i="25" s="1"/>
  <c r="F108" i="25"/>
  <c r="A108" i="25" s="1"/>
  <c r="F69" i="25"/>
  <c r="A69" i="25"/>
  <c r="F68" i="25"/>
  <c r="A68" i="25" s="1"/>
  <c r="F67" i="25"/>
  <c r="A67" i="25" s="1"/>
  <c r="F66" i="25"/>
  <c r="A66" i="25" s="1"/>
  <c r="F65" i="25"/>
  <c r="A65" i="25" s="1"/>
  <c r="F64" i="25"/>
  <c r="A64" i="25" s="1"/>
  <c r="F63" i="25"/>
  <c r="A63" i="25" s="1"/>
  <c r="F62" i="25"/>
  <c r="A62" i="25" s="1"/>
  <c r="F61" i="25"/>
  <c r="A61" i="25"/>
  <c r="F60" i="25"/>
  <c r="A60" i="25" s="1"/>
  <c r="F59" i="25"/>
  <c r="A59" i="25" s="1"/>
  <c r="F58" i="25"/>
  <c r="A58" i="25" s="1"/>
  <c r="F57" i="25"/>
  <c r="A57" i="25" s="1"/>
  <c r="F56" i="25"/>
  <c r="A56" i="25" s="1"/>
  <c r="F55" i="25"/>
  <c r="A55" i="25" s="1"/>
  <c r="F54" i="25"/>
  <c r="A54" i="25" s="1"/>
  <c r="F53" i="25"/>
  <c r="A53" i="25"/>
  <c r="F52" i="25"/>
  <c r="A52" i="25" s="1"/>
  <c r="F51" i="25"/>
  <c r="A51" i="25" s="1"/>
  <c r="F50" i="25"/>
  <c r="A50" i="25" s="1"/>
  <c r="F49" i="25"/>
  <c r="A49" i="25" s="1"/>
  <c r="F48" i="25"/>
  <c r="A48" i="25" s="1"/>
  <c r="F47" i="25"/>
  <c r="A47" i="25" s="1"/>
  <c r="F46" i="25"/>
  <c r="A46" i="25" s="1"/>
  <c r="F45" i="25"/>
  <c r="A45" i="25"/>
  <c r="F44" i="25"/>
  <c r="A44" i="25" s="1"/>
  <c r="F43" i="25"/>
  <c r="A43" i="25" s="1"/>
  <c r="F42" i="25"/>
  <c r="A42" i="25" s="1"/>
  <c r="F41" i="25"/>
  <c r="A41" i="25" s="1"/>
  <c r="F40" i="25"/>
  <c r="A40" i="25" s="1"/>
  <c r="F103" i="25"/>
  <c r="A103" i="25" s="1"/>
  <c r="F102" i="25"/>
  <c r="A102" i="25" s="1"/>
  <c r="F101" i="25"/>
  <c r="A101" i="25"/>
  <c r="F100" i="25"/>
  <c r="A100" i="25" s="1"/>
  <c r="F99" i="25"/>
  <c r="A99" i="25" s="1"/>
  <c r="F98" i="25"/>
  <c r="A98" i="25" s="1"/>
  <c r="F97" i="25"/>
  <c r="A97" i="25" s="1"/>
  <c r="F96" i="25"/>
  <c r="A96" i="25" s="1"/>
  <c r="F95" i="25"/>
  <c r="A95" i="25" s="1"/>
  <c r="F94" i="25"/>
  <c r="A94" i="25" s="1"/>
  <c r="F93" i="25"/>
  <c r="A93" i="25"/>
  <c r="F92" i="25"/>
  <c r="A92" i="25" s="1"/>
  <c r="F91" i="25"/>
  <c r="A91" i="25" s="1"/>
  <c r="F90" i="25"/>
  <c r="A90" i="25" s="1"/>
  <c r="F89" i="25"/>
  <c r="A89" i="25" s="1"/>
  <c r="F88" i="25"/>
  <c r="A88" i="25" s="1"/>
  <c r="F87" i="25"/>
  <c r="A87" i="25" s="1"/>
  <c r="F86" i="25"/>
  <c r="A86" i="25" s="1"/>
  <c r="F85" i="25"/>
  <c r="A85" i="25"/>
  <c r="F84" i="25"/>
  <c r="A84" i="25" s="1"/>
  <c r="F83" i="25"/>
  <c r="A83" i="25" s="1"/>
  <c r="F82" i="25"/>
  <c r="A82" i="25" s="1"/>
  <c r="F81" i="25"/>
  <c r="A81" i="25" s="1"/>
  <c r="F80" i="25"/>
  <c r="A80" i="25" s="1"/>
  <c r="F79" i="25"/>
  <c r="A79" i="25" s="1"/>
  <c r="F78" i="25"/>
  <c r="A78" i="25" s="1"/>
  <c r="F77" i="25"/>
  <c r="A77" i="25"/>
  <c r="F76" i="25"/>
  <c r="A76" i="25" s="1"/>
  <c r="F75" i="25"/>
  <c r="A75" i="25" s="1"/>
  <c r="F74" i="25"/>
  <c r="A74" i="25" s="1"/>
  <c r="F35" i="25"/>
  <c r="A35" i="25" s="1"/>
  <c r="B35" i="25"/>
  <c r="F34" i="25"/>
  <c r="A34" i="25"/>
  <c r="B34" i="25"/>
  <c r="F33" i="25"/>
  <c r="A33" i="25" s="1"/>
  <c r="B33" i="25"/>
  <c r="F32" i="25"/>
  <c r="A32" i="25" s="1"/>
  <c r="B32" i="25"/>
  <c r="F31" i="25"/>
  <c r="A31" i="25" s="1"/>
  <c r="B31" i="25"/>
  <c r="F30" i="25"/>
  <c r="A30" i="25"/>
  <c r="B30" i="25"/>
  <c r="F7" i="25"/>
  <c r="A7" i="25" s="1"/>
  <c r="F8" i="25"/>
  <c r="A8" i="25"/>
  <c r="F9" i="25"/>
  <c r="A9" i="25" s="1"/>
  <c r="F10" i="25"/>
  <c r="A10" i="25" s="1"/>
  <c r="F11" i="25"/>
  <c r="A11" i="25" s="1"/>
  <c r="F12" i="25"/>
  <c r="A12" i="25" s="1"/>
  <c r="F13" i="25"/>
  <c r="A13" i="25" s="1"/>
  <c r="F14" i="25"/>
  <c r="A14" i="25" s="1"/>
  <c r="F15" i="25"/>
  <c r="A15" i="25" s="1"/>
  <c r="F16" i="25"/>
  <c r="A16" i="25"/>
  <c r="F17" i="25"/>
  <c r="A17" i="25" s="1"/>
  <c r="F18" i="25"/>
  <c r="A18" i="25" s="1"/>
  <c r="F19" i="25"/>
  <c r="A19" i="25" s="1"/>
  <c r="F20" i="25"/>
  <c r="A20" i="25" s="1"/>
  <c r="F21" i="25"/>
  <c r="A21" i="25" s="1"/>
  <c r="F22" i="25"/>
  <c r="A22" i="25" s="1"/>
  <c r="F23" i="25"/>
  <c r="A23" i="25" s="1"/>
  <c r="F24" i="25"/>
  <c r="A24" i="25" s="1"/>
  <c r="F25" i="25"/>
  <c r="A25" i="25" s="1"/>
  <c r="F26" i="25"/>
  <c r="A26" i="25" s="1"/>
  <c r="F27" i="25"/>
  <c r="A27" i="25" s="1"/>
  <c r="F28" i="25"/>
  <c r="A28" i="25" s="1"/>
  <c r="F29" i="25"/>
  <c r="A29" i="25" s="1"/>
  <c r="F6" i="25"/>
  <c r="A6" i="25" s="1"/>
  <c r="AN18" i="25"/>
  <c r="AN19" i="25"/>
  <c r="AN20" i="25"/>
  <c r="AN21" i="25"/>
  <c r="AN8" i="25"/>
  <c r="AN9" i="25"/>
  <c r="AN10" i="25"/>
  <c r="K155" i="25" s="1"/>
  <c r="AN11" i="25"/>
  <c r="AN12" i="25"/>
  <c r="K16" i="25" s="1"/>
  <c r="AN13" i="25"/>
  <c r="AN14" i="25"/>
  <c r="G19" i="25" s="1"/>
  <c r="AN15" i="25"/>
  <c r="M120" i="25"/>
  <c r="AN16" i="25"/>
  <c r="AN17" i="25"/>
  <c r="G205" i="25"/>
  <c r="G3" i="47"/>
  <c r="G4" i="47"/>
  <c r="U24" i="47"/>
  <c r="U25" i="47"/>
  <c r="D24" i="47"/>
  <c r="D25" i="47" s="1"/>
  <c r="AL6" i="47"/>
  <c r="AV29" i="27"/>
  <c r="AV28" i="27"/>
  <c r="AV27" i="27"/>
  <c r="AV26" i="27"/>
  <c r="AV25" i="27"/>
  <c r="AV24" i="27"/>
  <c r="AV23" i="27"/>
  <c r="AV22" i="27"/>
  <c r="AV21" i="27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6" i="25"/>
  <c r="I9" i="46"/>
  <c r="D2" i="46"/>
  <c r="A15" i="46"/>
  <c r="A16" i="46"/>
  <c r="A14" i="46"/>
  <c r="A13" i="46"/>
  <c r="U11" i="27"/>
  <c r="A4" i="27"/>
  <c r="A2" i="27"/>
  <c r="K6" i="27"/>
  <c r="F2" i="25"/>
  <c r="F1" i="25"/>
  <c r="M81" i="25"/>
  <c r="K108" i="25"/>
  <c r="M151" i="25"/>
  <c r="K49" i="25"/>
  <c r="M76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137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1" i="25"/>
  <c r="G111" i="25"/>
  <c r="G113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49" i="25"/>
  <c r="G47" i="25"/>
  <c r="G46" i="25"/>
  <c r="G45" i="25"/>
  <c r="G35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5" i="25"/>
  <c r="G77" i="25"/>
  <c r="G21" i="25"/>
  <c r="G29" i="25"/>
  <c r="G22" i="25"/>
  <c r="G25" i="25"/>
  <c r="G26" i="25"/>
  <c r="G28" i="25"/>
  <c r="G24" i="25"/>
  <c r="G20" i="25"/>
  <c r="G27" i="25"/>
  <c r="G23" i="25"/>
  <c r="G30" i="25"/>
  <c r="G31" i="25"/>
  <c r="G32" i="25"/>
  <c r="G33" i="25"/>
  <c r="G34" i="25"/>
  <c r="M112" i="25"/>
  <c r="K111" i="25"/>
  <c r="K117" i="25"/>
  <c r="G142" i="25"/>
  <c r="G13" i="25"/>
  <c r="M40" i="25"/>
  <c r="G82" i="25"/>
  <c r="M83" i="25"/>
  <c r="K112" i="25"/>
  <c r="K80" i="25"/>
  <c r="K147" i="25"/>
  <c r="K144" i="25"/>
  <c r="K110" i="25"/>
  <c r="K9" i="25"/>
  <c r="M152" i="25"/>
  <c r="G78" i="25"/>
  <c r="K113" i="25"/>
  <c r="M115" i="25"/>
  <c r="G108" i="25"/>
  <c r="K148" i="25"/>
  <c r="M44" i="25"/>
  <c r="G43" i="25"/>
  <c r="K109" i="25"/>
  <c r="M145" i="25"/>
  <c r="M75" i="25"/>
  <c r="M47" i="25"/>
  <c r="M79" i="25"/>
  <c r="K41" i="25"/>
  <c r="K149" i="25"/>
  <c r="K146" i="25"/>
  <c r="G76" i="25"/>
  <c r="M16" i="25"/>
  <c r="G74" i="25"/>
  <c r="K42" i="25"/>
  <c r="G10" i="25"/>
  <c r="K12" i="25"/>
  <c r="M50" i="25"/>
  <c r="G75" i="25"/>
  <c r="K46" i="25"/>
  <c r="K145" i="25"/>
  <c r="G117" i="25"/>
  <c r="M147" i="25"/>
  <c r="K47" i="25"/>
  <c r="M116" i="25"/>
  <c r="K40" i="25"/>
  <c r="G149" i="25"/>
  <c r="G14" i="25"/>
  <c r="M77" i="25"/>
  <c r="M84" i="25"/>
  <c r="M117" i="25"/>
  <c r="M10" i="25"/>
  <c r="K151" i="25"/>
  <c r="M49" i="25"/>
  <c r="M111" i="25"/>
  <c r="G116" i="25"/>
  <c r="M48" i="25"/>
  <c r="K153" i="25"/>
  <c r="AL7" i="47"/>
  <c r="AL8" i="47" s="1"/>
  <c r="K150" i="25"/>
  <c r="M74" i="25"/>
  <c r="K142" i="25"/>
  <c r="K85" i="25"/>
  <c r="M142" i="25"/>
  <c r="G86" i="25"/>
  <c r="G50" i="25"/>
  <c r="G154" i="25"/>
  <c r="K154" i="25"/>
  <c r="K78" i="25"/>
  <c r="K114" i="25"/>
  <c r="G147" i="25"/>
  <c r="G16" i="25"/>
  <c r="G148" i="25"/>
  <c r="M153" i="25"/>
  <c r="G83" i="25"/>
  <c r="M80" i="25"/>
  <c r="G156" i="25"/>
  <c r="M14" i="25"/>
  <c r="K53" i="25"/>
  <c r="K118" i="25"/>
  <c r="M9" i="25"/>
  <c r="M42" i="25"/>
  <c r="K48" i="25"/>
  <c r="K120" i="25"/>
  <c r="M86" i="25"/>
  <c r="K143" i="25"/>
  <c r="G11" i="25"/>
  <c r="K8" i="25"/>
  <c r="K45" i="25"/>
  <c r="M41" i="25"/>
  <c r="K6" i="25"/>
  <c r="G143" i="25"/>
  <c r="K75" i="25"/>
  <c r="M149" i="25"/>
  <c r="G79" i="25"/>
  <c r="G153" i="25"/>
  <c r="G157" i="25"/>
  <c r="M114" i="25"/>
  <c r="M45" i="25"/>
  <c r="M18" i="25"/>
  <c r="M85" i="25"/>
  <c r="M53" i="25"/>
  <c r="K119" i="25"/>
  <c r="M155" i="25"/>
  <c r="K157" i="25"/>
  <c r="G48" i="25"/>
  <c r="G42" i="25"/>
  <c r="M78" i="25"/>
  <c r="M13" i="25"/>
  <c r="G40" i="25"/>
  <c r="G145" i="25"/>
  <c r="G146" i="25"/>
  <c r="K82" i="25"/>
  <c r="K18" i="25"/>
  <c r="K87" i="25"/>
  <c r="K51" i="25"/>
  <c r="M121" i="25"/>
  <c r="M119" i="25"/>
  <c r="M156" i="25"/>
  <c r="G152" i="25"/>
  <c r="G118" i="25"/>
  <c r="K14" i="25"/>
  <c r="M144" i="25"/>
  <c r="M148" i="25"/>
  <c r="K74" i="25"/>
  <c r="G81" i="25"/>
  <c r="M146" i="25"/>
  <c r="K79" i="25"/>
  <c r="K7" i="25"/>
  <c r="M12" i="25"/>
  <c r="G155" i="25"/>
  <c r="M8" i="25"/>
  <c r="M82" i="25"/>
  <c r="K44" i="25"/>
  <c r="K17" i="25"/>
  <c r="M87" i="25"/>
  <c r="M51" i="25"/>
  <c r="W5" i="47"/>
  <c r="W6" i="47"/>
  <c r="W7" i="47"/>
  <c r="M52" i="25" l="1"/>
  <c r="K43" i="25"/>
  <c r="K81" i="25"/>
  <c r="M143" i="25"/>
  <c r="K13" i="25"/>
  <c r="G8" i="25"/>
  <c r="K11" i="25"/>
  <c r="G150" i="25"/>
  <c r="G17" i="25"/>
  <c r="M15" i="25"/>
  <c r="K84" i="25"/>
  <c r="G144" i="25"/>
  <c r="M6" i="25"/>
  <c r="G9" i="25"/>
  <c r="G84" i="25"/>
  <c r="M11" i="25"/>
  <c r="G6" i="25"/>
  <c r="G15" i="25"/>
  <c r="M118" i="25"/>
  <c r="M17" i="25"/>
  <c r="M154" i="25"/>
  <c r="G12" i="25"/>
  <c r="K121" i="25"/>
  <c r="G80" i="25"/>
  <c r="M113" i="25"/>
  <c r="K152" i="25"/>
  <c r="K77" i="25"/>
  <c r="K115" i="25"/>
  <c r="AL9" i="47"/>
  <c r="W8" i="47"/>
  <c r="AD8" i="47"/>
  <c r="K50" i="25"/>
  <c r="G119" i="25"/>
  <c r="G120" i="25"/>
  <c r="G114" i="25"/>
  <c r="K19" i="25"/>
  <c r="K86" i="25"/>
  <c r="M43" i="25"/>
  <c r="K83" i="25"/>
  <c r="G109" i="25"/>
  <c r="K76" i="25"/>
  <c r="M110" i="25"/>
  <c r="M7" i="25"/>
  <c r="G18" i="25"/>
  <c r="K156" i="25"/>
  <c r="M157" i="25"/>
  <c r="M150" i="25"/>
  <c r="G41" i="25"/>
  <c r="G115" i="25"/>
  <c r="M108" i="25"/>
  <c r="G7" i="25"/>
  <c r="K52" i="25"/>
  <c r="M46" i="25"/>
  <c r="K10" i="25"/>
  <c r="M109" i="25"/>
  <c r="G44" i="25"/>
  <c r="G110" i="25"/>
  <c r="K15" i="25"/>
  <c r="M19" i="25"/>
  <c r="G112" i="25"/>
  <c r="F5" i="47"/>
  <c r="F7" i="47"/>
  <c r="AL10" i="47" l="1"/>
  <c r="AL11" i="47" s="1"/>
  <c r="W9" i="47"/>
  <c r="V25" i="27"/>
  <c r="AE22" i="27"/>
  <c r="AE27" i="27"/>
  <c r="AG25" i="27"/>
  <c r="V29" i="27"/>
  <c r="Z25" i="27"/>
  <c r="AC25" i="27" s="1"/>
  <c r="AG28" i="27"/>
  <c r="AB29" i="27"/>
  <c r="AD29" i="27" s="1"/>
  <c r="X23" i="27"/>
  <c r="V23" i="27"/>
  <c r="AE28" i="27"/>
  <c r="AH28" i="27" s="1"/>
  <c r="V22" i="27"/>
  <c r="V26" i="27"/>
  <c r="Z29" i="27"/>
  <c r="AC29" i="27" s="1"/>
  <c r="Z28" i="27"/>
  <c r="AE24" i="27"/>
  <c r="AB22" i="27"/>
  <c r="AD22" i="27" s="1"/>
  <c r="AG23" i="27"/>
  <c r="AB25" i="27"/>
  <c r="AD25" i="27" s="1"/>
  <c r="V27" i="27"/>
  <c r="AE29" i="27"/>
  <c r="AG22" i="27"/>
  <c r="AB28" i="27"/>
  <c r="AD28" i="27" s="1"/>
  <c r="AB21" i="27"/>
  <c r="AD21" i="27" s="1"/>
  <c r="AG21" i="27"/>
  <c r="Z27" i="27"/>
  <c r="AC27" i="27" s="1"/>
  <c r="X26" i="27"/>
  <c r="X21" i="27"/>
  <c r="Z26" i="27"/>
  <c r="AB24" i="27"/>
  <c r="AD24" i="27" s="1"/>
  <c r="AG29" i="27"/>
  <c r="AE23" i="27"/>
  <c r="AE21" i="27"/>
  <c r="AH21" i="27" s="1"/>
  <c r="V28" i="27"/>
  <c r="X27" i="27"/>
  <c r="AG26" i="27"/>
  <c r="X28" i="27"/>
  <c r="AE26" i="27"/>
  <c r="AH26" i="27" s="1"/>
  <c r="AE25" i="27"/>
  <c r="AH25" i="27" s="1"/>
  <c r="V21" i="27"/>
  <c r="X24" i="27"/>
  <c r="AG27" i="27"/>
  <c r="V24" i="27"/>
  <c r="AB27" i="27"/>
  <c r="AD27" i="27" s="1"/>
  <c r="Z24" i="27"/>
  <c r="X22" i="27"/>
  <c r="AG24" i="27"/>
  <c r="AB26" i="27"/>
  <c r="AD26" i="27" s="1"/>
  <c r="AB23" i="27"/>
  <c r="AD23" i="27" s="1"/>
  <c r="Z23" i="27"/>
  <c r="AC23" i="27" s="1"/>
  <c r="X29" i="27"/>
  <c r="Z21" i="27"/>
  <c r="AC21" i="27" s="1"/>
  <c r="Z22" i="27"/>
  <c r="AC22" i="27" s="1"/>
  <c r="X25" i="27"/>
  <c r="AC24" i="27" l="1"/>
  <c r="AC26" i="27"/>
  <c r="AH29" i="27"/>
  <c r="U26" i="27"/>
  <c r="Y26" i="27"/>
  <c r="AQ26" i="27" s="1"/>
  <c r="U29" i="27"/>
  <c r="AS29" i="27"/>
  <c r="Y29" i="27"/>
  <c r="AT29" i="27" s="1"/>
  <c r="AP29" i="27"/>
  <c r="Y25" i="27"/>
  <c r="AO25" i="27" s="1"/>
  <c r="U25" i="27"/>
  <c r="AR25" i="27"/>
  <c r="AS25" i="27"/>
  <c r="U28" i="27"/>
  <c r="Y28" i="27"/>
  <c r="AP28" i="27" s="1"/>
  <c r="AU28" i="27"/>
  <c r="Y23" i="27"/>
  <c r="AU23" i="27" s="1"/>
  <c r="U23" i="27"/>
  <c r="U21" i="27"/>
  <c r="Y21" i="27"/>
  <c r="AQ21" i="27" s="1"/>
  <c r="AT21" i="27"/>
  <c r="AH23" i="27"/>
  <c r="AR23" i="27" s="1"/>
  <c r="Y27" i="27"/>
  <c r="AM27" i="27" s="1"/>
  <c r="AT27" i="27"/>
  <c r="U27" i="27"/>
  <c r="AH24" i="27"/>
  <c r="AU24" i="27" s="1"/>
  <c r="Y22" i="27"/>
  <c r="AQ22" i="27" s="1"/>
  <c r="U22" i="27"/>
  <c r="AP22" i="27"/>
  <c r="AH22" i="27"/>
  <c r="U24" i="27"/>
  <c r="AN24" i="27"/>
  <c r="Y24" i="27"/>
  <c r="AM24" i="27" s="1"/>
  <c r="AT24" i="27"/>
  <c r="AS24" i="27"/>
  <c r="AC28" i="27"/>
  <c r="AH27" i="27"/>
  <c r="A11" i="47"/>
  <c r="E13" i="47" s="1"/>
  <c r="R11" i="47"/>
  <c r="V13" i="47" s="1"/>
  <c r="AQ24" i="27" l="1"/>
  <c r="AN21" i="27"/>
  <c r="AN23" i="27"/>
  <c r="AN28" i="27"/>
  <c r="AR28" i="27"/>
  <c r="AT25" i="27"/>
  <c r="AQ29" i="27"/>
  <c r="AO29" i="27"/>
  <c r="AM26" i="27"/>
  <c r="AP26" i="27"/>
  <c r="AR24" i="27"/>
  <c r="AO22" i="27"/>
  <c r="AO27" i="27"/>
  <c r="AR27" i="27"/>
  <c r="AS21" i="27"/>
  <c r="AU21" i="27"/>
  <c r="AQ23" i="27"/>
  <c r="AT23" i="27"/>
  <c r="AQ28" i="27"/>
  <c r="AS28" i="27"/>
  <c r="AM25" i="27"/>
  <c r="AN29" i="27"/>
  <c r="AN26" i="27"/>
  <c r="AS26" i="27"/>
  <c r="AN27" i="27"/>
  <c r="AL27" i="27" s="1"/>
  <c r="AP23" i="27"/>
  <c r="AO28" i="27"/>
  <c r="AO26" i="27"/>
  <c r="AO24" i="27"/>
  <c r="AL24" i="27" s="1"/>
  <c r="AT22" i="27"/>
  <c r="AM22" i="27"/>
  <c r="AQ27" i="27"/>
  <c r="AR21" i="27"/>
  <c r="AP21" i="27"/>
  <c r="AM23" i="27"/>
  <c r="AN25" i="27"/>
  <c r="AR29" i="27"/>
  <c r="AR22" i="27"/>
  <c r="AU22" i="27"/>
  <c r="AS22" i="27"/>
  <c r="AP27" i="27"/>
  <c r="AU27" i="27"/>
  <c r="AO21" i="27"/>
  <c r="AS23" i="27"/>
  <c r="AM28" i="27"/>
  <c r="AL28" i="27" s="1"/>
  <c r="AU25" i="27"/>
  <c r="AP25" i="27"/>
  <c r="AM29" i="27"/>
  <c r="AU26" i="27"/>
  <c r="AT26" i="27"/>
  <c r="AL21" i="27" l="1"/>
  <c r="AL25" i="27"/>
  <c r="AL26" i="27"/>
  <c r="AL29" i="27"/>
  <c r="AL23" i="27"/>
  <c r="AK23" i="27" s="1"/>
  <c r="AL22" i="27"/>
  <c r="S23" i="27" l="1"/>
  <c r="AI23" i="27"/>
  <c r="AK28" i="27"/>
  <c r="AK25" i="27"/>
  <c r="AK21" i="27"/>
  <c r="AK29" i="27"/>
  <c r="AK27" i="27"/>
  <c r="AK22" i="27"/>
  <c r="AK26" i="27"/>
  <c r="AK24" i="27"/>
  <c r="AI25" i="27" l="1"/>
  <c r="S25" i="27"/>
  <c r="S28" i="27"/>
  <c r="AI28" i="27"/>
  <c r="AI24" i="27"/>
  <c r="S24" i="27"/>
  <c r="O27" i="27" s="1"/>
  <c r="AI29" i="27"/>
  <c r="S29" i="27"/>
  <c r="AI22" i="27"/>
  <c r="S22" i="27"/>
  <c r="O25" i="27" s="1"/>
  <c r="AI27" i="27"/>
  <c r="S27" i="27"/>
  <c r="AI26" i="27"/>
  <c r="S26" i="27"/>
  <c r="O29" i="27" s="1"/>
  <c r="S21" i="27"/>
  <c r="AI21" i="27"/>
  <c r="C21" i="27" l="1"/>
  <c r="L21" i="27"/>
  <c r="D21" i="27"/>
  <c r="N25" i="27"/>
  <c r="D22" i="27"/>
  <c r="F23" i="27"/>
  <c r="D29" i="27"/>
  <c r="D27" i="27"/>
  <c r="K22" i="27"/>
  <c r="J25" i="27"/>
  <c r="L28" i="27"/>
  <c r="H22" i="27"/>
  <c r="A25" i="27"/>
  <c r="B29" i="27"/>
  <c r="D28" i="27"/>
  <c r="F24" i="27"/>
  <c r="N27" i="27"/>
  <c r="F27" i="27"/>
  <c r="J28" i="27"/>
  <c r="K24" i="27"/>
  <c r="L27" i="27"/>
  <c r="B24" i="27"/>
  <c r="K25" i="27"/>
  <c r="H24" i="27"/>
  <c r="A21" i="27"/>
  <c r="N21" i="27"/>
  <c r="L24" i="27"/>
  <c r="H27" i="27"/>
  <c r="B25" i="27"/>
  <c r="A28" i="27"/>
  <c r="D26" i="27"/>
  <c r="H29" i="27"/>
  <c r="A23" i="27"/>
  <c r="L23" i="27"/>
  <c r="C29" i="27"/>
  <c r="K28" i="27"/>
  <c r="A29" i="27"/>
  <c r="B26" i="27"/>
  <c r="F21" i="27"/>
  <c r="O24" i="27"/>
  <c r="B27" i="27"/>
  <c r="J24" i="27"/>
  <c r="N28" i="27"/>
  <c r="J27" i="27"/>
  <c r="F26" i="27"/>
  <c r="D25" i="27"/>
  <c r="H28" i="27"/>
  <c r="B21" i="27"/>
  <c r="K21" i="27"/>
  <c r="H21" i="27"/>
  <c r="N23" i="27"/>
  <c r="H25" i="27"/>
  <c r="O23" i="27"/>
  <c r="N29" i="27"/>
  <c r="D23" i="27"/>
  <c r="K23" i="27"/>
  <c r="B28" i="27"/>
  <c r="K26" i="27"/>
  <c r="H26" i="27"/>
  <c r="H23" i="27"/>
  <c r="A24" i="27"/>
  <c r="N24" i="27"/>
  <c r="F25" i="27"/>
  <c r="J26" i="27"/>
  <c r="C28" i="27"/>
  <c r="D24" i="27"/>
  <c r="A22" i="27"/>
  <c r="B23" i="27"/>
  <c r="C26" i="27"/>
  <c r="C22" i="27"/>
  <c r="J22" i="27"/>
  <c r="J23" i="27"/>
  <c r="O22" i="27"/>
  <c r="F28" i="27"/>
  <c r="J29" i="27"/>
  <c r="C23" i="27"/>
  <c r="C24" i="27"/>
  <c r="C25" i="27"/>
  <c r="J21" i="27"/>
  <c r="A27" i="27"/>
  <c r="L29" i="27"/>
  <c r="L26" i="27"/>
  <c r="N26" i="27"/>
  <c r="L22" i="27"/>
  <c r="B22" i="27"/>
  <c r="L25" i="27"/>
  <c r="N22" i="27"/>
  <c r="A26" i="27"/>
  <c r="K29" i="27"/>
  <c r="C27" i="27"/>
  <c r="K27" i="27"/>
  <c r="O21" i="27"/>
  <c r="F22" i="27"/>
  <c r="F29" i="27"/>
  <c r="O28" i="27"/>
  <c r="O26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<sst xmlns="http://schemas.openxmlformats.org/spreadsheetml/2006/main" count="1803" uniqueCount="149">
  <si>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</si>
  <si>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</si>
  <si>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</si>
  <si>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</si>
  <si>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</si>
  <si>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</si>
  <si>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</si>
  <si>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</si>
  <si>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</si>
  <si>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</si>
  <si>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</si>
  <si>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</si>
  <si>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</si>
  <si>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</si>
  <si>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</si>
  <si>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</si>
  <si>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</si>
  <si>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</si>
  <si>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</si>
  <si>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</si>
  <si>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</si>
  <si>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</si>
  <si>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</si>
  <si>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</si>
  <si>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</si>
  <si>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</si>
  <si>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</si>
  <si>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</si>
  <si>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</si>
  <si>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</si>
  <si>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</si>
  <si>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</si>
  <si>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</si>
  <si>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</si>
  <si>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</si>
  <si>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</si>
  <si>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</si>
  <si>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</si>
  <si>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</si>
  <si>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</si>
  <si>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</si>
  <si>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</si>
  <si>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</si>
  <si>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</si>
  <si>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</si>
  <si>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</si>
  <si>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</si>
  <si>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</si>
  <si>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</si>
  <si>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</si>
  <si>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</si>
  <si>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</si>
  <si>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</si>
  <si>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</si>
  <si>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</si>
  <si>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</si>
  <si>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</si>
  <si>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</si>
  <si>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</si>
  <si>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</si>
  <si>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</si>
  <si>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</si>
  <si>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</si>
  <si>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</si>
  <si>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</si>
  <si>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</si>
  <si>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</si>
  <si>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</si>
  <si>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</si>
  <si>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</si>
  <si>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</si>
  <si>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</si>
  <si>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</si>
  <si>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</si>
  <si>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</si>
  <si>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anschl.</t>
  </si>
  <si>
    <t>C</t>
  </si>
  <si>
    <t>Vorrunde Gruppe A</t>
  </si>
  <si>
    <t>Vorrunde</t>
  </si>
  <si>
    <t>1. Spieltag</t>
  </si>
  <si>
    <t>3. Spieltag</t>
  </si>
  <si>
    <t>5. Spieltag</t>
  </si>
  <si>
    <t>Team 9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</si>
  <si>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</si>
  <si>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</si>
  <si>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</si>
  <si>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</si>
  <si>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</si>
  <si>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</si>
  <si>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</si>
  <si>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</si>
  <si>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</si>
  <si>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</si>
  <si>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</si>
  <si>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</si>
  <si>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</si>
  <si>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</si>
  <si>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</si>
  <si>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</si>
  <si>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</si>
  <si>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</si>
  <si>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</si>
  <si>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</si>
  <si>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</si>
  <si>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</si>
  <si>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</si>
  <si>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</si>
  <si>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</si>
  <si>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</si>
  <si>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</si>
  <si>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</si>
  <si>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</si>
  <si>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</si>
  <si>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</si>
  <si>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</si>
  <si>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</si>
  <si>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</si>
  <si>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</si>
  <si>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</si>
  <si>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</si>
  <si>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</si>
  <si>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</si>
  <si>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</si>
  <si>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</si>
  <si>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</si>
  <si>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</si>
  <si>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</si>
  <si>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</si>
  <si>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</si>
  <si>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</si>
  <si>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</si>
  <si>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</si>
  <si>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</si>
  <si>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</si>
  <si>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</si>
  <si>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F-Ort</t>
  </si>
  <si>
    <t>F-Straße</t>
  </si>
  <si>
    <t>Team 1</t>
  </si>
  <si>
    <t>Team 2</t>
  </si>
  <si>
    <t>Team 3</t>
  </si>
  <si>
    <t>Team 6</t>
  </si>
  <si>
    <t>Team 5</t>
  </si>
  <si>
    <t>Team 4</t>
  </si>
  <si>
    <t>Team 7</t>
  </si>
  <si>
    <t>Team 8</t>
  </si>
  <si>
    <t>ohne</t>
  </si>
  <si>
    <t>Ort</t>
  </si>
  <si>
    <t>Straße</t>
  </si>
  <si>
    <t>Spielfrei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</si>
</sst>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/\ mmmm\ yyyy"/>
    <numFmt numFmtId="165" formatCode="h:mm:ss"/>
    <numFmt numFmtId="166" formatCode="0.000"/>
    <numFmt numFmtId="167" formatCode="0.00000000"/>
    <numFmt numFmtId="168" formatCode="h:mm;@"/>
  </numFmts>
  <fonts count="3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6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66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67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7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5" xfId="2" applyBorder="1" applyProtection="1"/>
    <xf numFmtId="0" fontId="4" fillId="0" borderId="36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7" xfId="2" applyBorder="1" applyProtection="1"/>
    <xf numFmtId="0" fontId="1" fillId="0" borderId="38" xfId="2" applyFont="1" applyBorder="1" applyAlignment="1" applyProtection="1">
      <alignment vertical="center"/>
    </xf>
    <xf numFmtId="0" fontId="1" fillId="0" borderId="39" xfId="2" applyFont="1" applyBorder="1" applyAlignment="1" applyProtection="1">
      <alignment vertical="center"/>
    </xf>
    <xf numFmtId="0" fontId="4" fillId="0" borderId="40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7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1" fillId="0" borderId="42" xfId="2" applyFont="1" applyBorder="1" applyAlignment="1" applyProtection="1">
      <alignment vertical="center"/>
    </xf>
    <xf numFmtId="0" fontId="4" fillId="0" borderId="43" xfId="2" applyBorder="1" applyAlignment="1" applyProtection="1">
      <alignment vertical="center"/>
    </xf>
    <xf numFmtId="0" fontId="4" fillId="0" borderId="44" xfId="2" applyBorder="1" applyProtection="1"/>
    <xf numFmtId="0" fontId="4" fillId="0" borderId="45" xfId="2" applyBorder="1" applyProtection="1"/>
    <xf numFmtId="0" fontId="4" fillId="4" borderId="45" xfId="2" applyFont="1" applyFill="1" applyBorder="1" applyProtection="1"/>
    <xf numFmtId="0" fontId="4" fillId="0" borderId="46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39" xfId="2" applyBorder="1" applyProtection="1"/>
    <xf numFmtId="0" fontId="4" fillId="0" borderId="40" xfId="2" applyBorder="1" applyProtection="1"/>
    <xf numFmtId="0" fontId="4" fillId="10" borderId="47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48" xfId="2" applyBorder="1" applyProtection="1"/>
    <xf numFmtId="0" fontId="4" fillId="0" borderId="49" xfId="2" applyBorder="1" applyProtection="1"/>
    <xf numFmtId="0" fontId="4" fillId="4" borderId="49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0" xfId="2" applyBorder="1" applyProtection="1">
      <protection locked="0"/>
    </xf>
    <xf numFmtId="0" fontId="36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49" xfId="2" applyBorder="1" applyProtection="1">
      <protection locked="0"/>
    </xf>
    <xf numFmtId="0" fontId="4" fillId="4" borderId="49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49" xfId="2" applyFont="1" applyBorder="1" applyAlignment="1" applyProtection="1">
      <alignment horizontal="left"/>
      <protection locked="0"/>
    </xf>
    <xf numFmtId="0" fontId="4" fillId="8" borderId="49" xfId="2" applyFill="1" applyBorder="1" applyProtection="1">
      <protection locked="0"/>
    </xf>
    <xf numFmtId="0" fontId="2" fillId="0" borderId="49" xfId="2" applyFont="1" applyBorder="1" applyAlignment="1" applyProtection="1">
      <alignment horizontal="left"/>
      <protection locked="0"/>
    </xf>
    <xf numFmtId="0" fontId="2" fillId="0" borderId="49" xfId="2" applyFont="1" applyBorder="1" applyProtection="1">
      <protection locked="0"/>
    </xf>
    <xf numFmtId="0" fontId="4" fillId="8" borderId="51" xfId="2" applyFill="1" applyBorder="1" applyProtection="1">
      <protection locked="0"/>
    </xf>
    <xf numFmtId="0" fontId="2" fillId="0" borderId="52" xfId="2" applyFont="1" applyBorder="1" applyProtection="1">
      <protection locked="0"/>
    </xf>
    <xf numFmtId="0" fontId="4" fillId="0" borderId="53" xfId="2" applyBorder="1" applyProtection="1"/>
    <xf numFmtId="0" fontId="4" fillId="0" borderId="54" xfId="2" applyBorder="1" applyProtection="1"/>
    <xf numFmtId="0" fontId="4" fillId="4" borderId="54" xfId="2" applyFont="1" applyFill="1" applyBorder="1" applyProtection="1"/>
    <xf numFmtId="0" fontId="4" fillId="0" borderId="55" xfId="2" applyBorder="1" applyProtection="1"/>
    <xf numFmtId="0" fontId="4" fillId="0" borderId="56" xfId="2" applyBorder="1" applyProtection="1">
      <protection locked="0"/>
    </xf>
    <xf numFmtId="0" fontId="4" fillId="4" borderId="56" xfId="2" applyFont="1" applyFill="1" applyBorder="1" applyProtection="1">
      <protection locked="0"/>
    </xf>
    <xf numFmtId="0" fontId="4" fillId="0" borderId="57" xfId="2" applyBorder="1" applyProtection="1">
      <protection locked="0"/>
    </xf>
    <xf numFmtId="0" fontId="2" fillId="0" borderId="56" xfId="2" applyFont="1" applyBorder="1" applyProtection="1">
      <protection locked="0"/>
    </xf>
    <xf numFmtId="0" fontId="2" fillId="0" borderId="58" xfId="2" applyFont="1" applyBorder="1" applyProtection="1">
      <protection locked="0"/>
    </xf>
    <xf numFmtId="0" fontId="4" fillId="0" borderId="59" xfId="2" applyBorder="1" applyAlignment="1" applyProtection="1">
      <alignment horizontal="center" vertical="center"/>
    </xf>
    <xf numFmtId="0" fontId="4" fillId="8" borderId="60" xfId="2" applyFont="1" applyFill="1" applyBorder="1" applyAlignment="1" applyProtection="1">
      <alignment horizontal="center" vertical="center" wrapText="1"/>
    </xf>
    <xf numFmtId="0" fontId="4" fillId="8" borderId="61" xfId="2" applyFont="1" applyFill="1" applyBorder="1" applyAlignment="1" applyProtection="1">
      <alignment horizontal="center" vertical="center" wrapText="1"/>
    </xf>
    <xf numFmtId="0" fontId="4" fillId="0" borderId="62" xfId="2" applyBorder="1" applyProtection="1"/>
    <xf numFmtId="0" fontId="28" fillId="5" borderId="63" xfId="2" applyFont="1" applyFill="1" applyBorder="1" applyAlignment="1" applyProtection="1">
      <alignment vertical="center" wrapText="1"/>
    </xf>
    <xf numFmtId="0" fontId="4" fillId="5" borderId="64" xfId="2" applyFont="1" applyFill="1" applyBorder="1" applyAlignment="1" applyProtection="1">
      <alignment vertical="center"/>
    </xf>
    <xf numFmtId="0" fontId="10" fillId="8" borderId="65" xfId="2" applyFont="1" applyFill="1" applyBorder="1" applyAlignment="1" applyProtection="1">
      <alignment vertical="center"/>
    </xf>
    <xf numFmtId="0" fontId="10" fillId="8" borderId="66" xfId="2" applyFont="1" applyFill="1" applyBorder="1" applyAlignment="1" applyProtection="1">
      <alignment vertical="center"/>
    </xf>
    <xf numFmtId="0" fontId="28" fillId="8" borderId="67" xfId="2" applyFont="1" applyFill="1" applyBorder="1" applyAlignment="1" applyProtection="1">
      <alignment vertical="center" wrapText="1"/>
    </xf>
    <xf numFmtId="0" fontId="4" fillId="4" borderId="42" xfId="2" applyFont="1" applyFill="1" applyBorder="1" applyAlignment="1" applyProtection="1">
      <alignment vertical="center" wrapText="1"/>
    </xf>
    <xf numFmtId="0" fontId="12" fillId="8" borderId="68" xfId="2" applyFont="1" applyFill="1" applyBorder="1" applyAlignment="1" applyProtection="1">
      <alignment vertical="center"/>
    </xf>
    <xf numFmtId="0" fontId="4" fillId="8" borderId="42" xfId="2" applyFont="1" applyFill="1" applyBorder="1" applyAlignment="1" applyProtection="1">
      <alignment vertical="center"/>
    </xf>
    <xf numFmtId="0" fontId="4" fillId="5" borderId="65" xfId="2" applyFont="1" applyFill="1" applyBorder="1" applyAlignment="1" applyProtection="1">
      <alignment vertical="center"/>
    </xf>
    <xf numFmtId="0" fontId="4" fillId="5" borderId="66" xfId="2" applyFont="1" applyFill="1" applyBorder="1" applyAlignment="1" applyProtection="1">
      <alignment vertical="center"/>
    </xf>
    <xf numFmtId="0" fontId="4" fillId="5" borderId="69" xfId="2" applyFont="1" applyFill="1" applyBorder="1" applyAlignment="1" applyProtection="1">
      <alignment vertical="center"/>
    </xf>
    <xf numFmtId="0" fontId="10" fillId="4" borderId="7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8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1" xfId="2" applyFont="1" applyFill="1" applyBorder="1" applyAlignment="1" applyProtection="1">
      <alignment vertical="center"/>
    </xf>
    <xf numFmtId="0" fontId="4" fillId="4" borderId="72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3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4" xfId="2" applyFont="1" applyFill="1" applyBorder="1" applyAlignment="1" applyProtection="1">
      <alignment horizontal="center"/>
      <protection locked="0"/>
    </xf>
    <xf numFmtId="0" fontId="4" fillId="4" borderId="75" xfId="2" applyFont="1" applyFill="1" applyBorder="1" applyAlignment="1" applyProtection="1">
      <alignment horizontal="center"/>
      <protection locked="0"/>
    </xf>
    <xf numFmtId="0" fontId="4" fillId="0" borderId="76" xfId="2" applyBorder="1" applyProtection="1">
      <protection locked="0"/>
    </xf>
    <xf numFmtId="0" fontId="2" fillId="8" borderId="77" xfId="2" applyFont="1" applyFill="1" applyBorder="1" applyAlignment="1" applyProtection="1">
      <alignment horizontal="center"/>
      <protection locked="0"/>
    </xf>
    <xf numFmtId="0" fontId="2" fillId="8" borderId="78" xfId="2" applyFont="1" applyFill="1" applyBorder="1" applyAlignment="1" applyProtection="1">
      <alignment horizontal="center"/>
      <protection locked="0"/>
    </xf>
    <xf numFmtId="0" fontId="2" fillId="8" borderId="77" xfId="2" applyFont="1" applyFill="1" applyBorder="1" applyAlignment="1" applyProtection="1">
      <alignment horizontal="center" vertical="center"/>
      <protection locked="0"/>
    </xf>
    <xf numFmtId="0" fontId="11" fillId="8" borderId="79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79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0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29" fillId="8" borderId="28" xfId="2" applyFont="1" applyFill="1" applyBorder="1" applyAlignment="1" applyProtection="1">
      <alignment horizontal="left" vertical="center"/>
      <protection locked="0"/>
    </xf>
    <xf numFmtId="0" fontId="29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1" xfId="2" applyFill="1" applyBorder="1" applyProtection="1">
      <protection locked="0"/>
    </xf>
    <xf numFmtId="0" fontId="11" fillId="8" borderId="82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29" fillId="8" borderId="83" xfId="2" applyFont="1" applyFill="1" applyBorder="1" applyAlignment="1" applyProtection="1">
      <alignment horizontal="left" vertical="center"/>
      <protection locked="0"/>
    </xf>
    <xf numFmtId="0" fontId="4" fillId="0" borderId="82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1" xfId="2" applyFont="1" applyFill="1" applyBorder="1" applyProtection="1">
      <protection locked="0"/>
    </xf>
    <xf numFmtId="0" fontId="1" fillId="8" borderId="44" xfId="2" applyFont="1" applyFill="1" applyBorder="1" applyAlignment="1" applyProtection="1">
      <alignment vertical="center"/>
    </xf>
    <xf numFmtId="0" fontId="1" fillId="8" borderId="45" xfId="2" applyFont="1" applyFill="1" applyBorder="1" applyProtection="1"/>
    <xf numFmtId="0" fontId="4" fillId="8" borderId="45" xfId="2" applyFont="1" applyFill="1" applyBorder="1" applyProtection="1"/>
    <xf numFmtId="0" fontId="1" fillId="8" borderId="84" xfId="2" applyFont="1" applyFill="1" applyBorder="1" applyProtection="1">
      <protection locked="0"/>
    </xf>
    <xf numFmtId="0" fontId="1" fillId="0" borderId="85" xfId="2" applyFont="1" applyFill="1" applyBorder="1" applyProtection="1">
      <protection locked="0"/>
    </xf>
    <xf numFmtId="0" fontId="1" fillId="8" borderId="53" xfId="2" applyFont="1" applyFill="1" applyBorder="1" applyAlignment="1" applyProtection="1">
      <alignment vertical="center"/>
    </xf>
    <xf numFmtId="0" fontId="1" fillId="8" borderId="54" xfId="2" applyFont="1" applyFill="1" applyBorder="1" applyProtection="1"/>
    <xf numFmtId="0" fontId="4" fillId="8" borderId="86" xfId="2" applyFont="1" applyFill="1" applyBorder="1" applyProtection="1"/>
    <xf numFmtId="0" fontId="4" fillId="0" borderId="87" xfId="2" applyBorder="1" applyProtection="1">
      <protection locked="0"/>
    </xf>
    <xf numFmtId="0" fontId="1" fillId="8" borderId="88" xfId="2" applyFont="1" applyFill="1" applyBorder="1" applyProtection="1">
      <protection locked="0"/>
    </xf>
    <xf numFmtId="0" fontId="1" fillId="0" borderId="89" xfId="2" applyFont="1" applyFill="1" applyBorder="1" applyProtection="1">
      <protection locked="0"/>
    </xf>
    <xf numFmtId="0" fontId="1" fillId="8" borderId="90" xfId="2" applyNumberFormat="1" applyFont="1" applyFill="1" applyBorder="1" applyAlignment="1" applyProtection="1">
      <alignment vertical="center"/>
    </xf>
    <xf numFmtId="0" fontId="4" fillId="8" borderId="71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1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2" xfId="2" applyFont="1" applyFill="1" applyBorder="1" applyAlignment="1" applyProtection="1">
      <alignment horizontal="left" vertical="center"/>
      <protection locked="0"/>
    </xf>
    <xf numFmtId="0" fontId="4" fillId="8" borderId="91" xfId="2" applyFill="1" applyBorder="1" applyProtection="1">
      <protection locked="0"/>
    </xf>
    <xf numFmtId="0" fontId="4" fillId="8" borderId="93" xfId="2" applyFill="1" applyBorder="1" applyProtection="1"/>
    <xf numFmtId="0" fontId="1" fillId="0" borderId="93" xfId="2" applyFont="1" applyBorder="1" applyAlignment="1" applyProtection="1">
      <alignment horizontal="center"/>
    </xf>
    <xf numFmtId="0" fontId="4" fillId="0" borderId="75" xfId="2" applyBorder="1" applyProtection="1">
      <protection locked="0"/>
    </xf>
    <xf numFmtId="0" fontId="11" fillId="0" borderId="94" xfId="2" applyFont="1" applyBorder="1" applyAlignment="1" applyProtection="1">
      <alignment horizontal="center"/>
      <protection locked="0"/>
    </xf>
    <xf numFmtId="0" fontId="11" fillId="8" borderId="77" xfId="2" applyFont="1" applyFill="1" applyBorder="1" applyAlignment="1" applyProtection="1">
      <alignment horizontal="center"/>
      <protection locked="0"/>
    </xf>
    <xf numFmtId="0" fontId="11" fillId="8" borderId="74" xfId="2" applyFont="1" applyFill="1" applyBorder="1" applyAlignment="1" applyProtection="1">
      <alignment horizontal="center"/>
      <protection locked="0"/>
    </xf>
    <xf numFmtId="0" fontId="11" fillId="8" borderId="94" xfId="2" applyFont="1" applyFill="1" applyBorder="1" applyAlignment="1" applyProtection="1">
      <alignment horizontal="center"/>
      <protection locked="0"/>
    </xf>
    <xf numFmtId="0" fontId="11" fillId="0" borderId="77" xfId="2" applyFont="1" applyFill="1" applyBorder="1" applyAlignment="1" applyProtection="1">
      <alignment horizontal="center"/>
      <protection locked="0"/>
    </xf>
    <xf numFmtId="0" fontId="11" fillId="8" borderId="95" xfId="2" applyFont="1" applyFill="1" applyBorder="1" applyAlignment="1" applyProtection="1">
      <alignment horizontal="center"/>
      <protection locked="0"/>
    </xf>
    <xf numFmtId="0" fontId="11" fillId="8" borderId="78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6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98" xfId="2" applyFont="1" applyFill="1" applyBorder="1" applyAlignment="1" applyProtection="1">
      <alignment horizontal="center"/>
      <protection locked="0"/>
    </xf>
    <xf numFmtId="0" fontId="1" fillId="0" borderId="99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1" fillId="8" borderId="81" xfId="2" applyFont="1" applyFill="1" applyBorder="1" applyAlignment="1" applyProtection="1">
      <alignment horizontal="center"/>
      <protection locked="0"/>
    </xf>
    <xf numFmtId="0" fontId="4" fillId="0" borderId="101" xfId="2" applyBorder="1" applyProtection="1">
      <protection locked="0"/>
    </xf>
    <xf numFmtId="0" fontId="4" fillId="0" borderId="102" xfId="2" applyBorder="1" applyProtection="1">
      <protection locked="0"/>
    </xf>
    <xf numFmtId="0" fontId="4" fillId="0" borderId="103" xfId="2" applyBorder="1" applyProtection="1">
      <protection locked="0"/>
    </xf>
    <xf numFmtId="0" fontId="4" fillId="8" borderId="104" xfId="2" applyFill="1" applyBorder="1" applyProtection="1"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4" xfId="2" applyFont="1" applyFill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4" fillId="8" borderId="105" xfId="2" applyFont="1" applyFill="1" applyBorder="1" applyAlignment="1" applyProtection="1">
      <alignment vertical="center"/>
    </xf>
    <xf numFmtId="0" fontId="4" fillId="8" borderId="106" xfId="2" applyFont="1" applyFill="1" applyBorder="1" applyAlignment="1" applyProtection="1">
      <alignment vertical="center"/>
    </xf>
    <xf numFmtId="0" fontId="4" fillId="4" borderId="106" xfId="2" applyFont="1" applyFill="1" applyBorder="1" applyAlignment="1" applyProtection="1">
      <alignment vertical="center"/>
    </xf>
    <xf numFmtId="0" fontId="32" fillId="8" borderId="106" xfId="2" applyFont="1" applyFill="1" applyBorder="1" applyAlignment="1" applyProtection="1">
      <alignment vertical="center"/>
    </xf>
    <xf numFmtId="0" fontId="4" fillId="8" borderId="107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33" fillId="8" borderId="106" xfId="2" applyFont="1" applyFill="1" applyBorder="1" applyAlignment="1" applyProtection="1">
      <alignment vertical="center"/>
    </xf>
    <xf numFmtId="0" fontId="34" fillId="8" borderId="106" xfId="2" applyFont="1" applyFill="1" applyBorder="1" applyAlignment="1" applyProtection="1">
      <alignment vertical="center"/>
    </xf>
    <xf numFmtId="0" fontId="34" fillId="8" borderId="109" xfId="2" applyFont="1" applyFill="1" applyBorder="1" applyAlignment="1" applyProtection="1">
      <alignment vertical="center"/>
    </xf>
    <xf numFmtId="0" fontId="4" fillId="8" borderId="108" xfId="2" applyFill="1" applyBorder="1" applyAlignment="1" applyProtection="1">
      <alignment vertical="center"/>
    </xf>
    <xf numFmtId="0" fontId="35" fillId="8" borderId="106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Protection="1"/>
    <xf numFmtId="20" fontId="3" fillId="0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" fontId="3" fillId="0" borderId="71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20" fontId="3" fillId="10" borderId="94" xfId="0" applyNumberFormat="1" applyFont="1" applyFill="1" applyBorder="1" applyAlignment="1">
      <alignment horizontal="center" vertical="top"/>
    </xf>
    <xf numFmtId="1" fontId="3" fillId="10" borderId="77" xfId="0" applyNumberFormat="1" applyFont="1" applyFill="1" applyBorder="1" applyAlignment="1">
      <alignment horizontal="center" vertical="center"/>
    </xf>
    <xf numFmtId="1" fontId="3" fillId="10" borderId="77" xfId="0" applyNumberFormat="1" applyFont="1" applyFill="1" applyBorder="1" applyAlignment="1">
      <alignment horizontal="center"/>
    </xf>
    <xf numFmtId="0" fontId="3" fillId="10" borderId="77" xfId="0" applyFont="1" applyFill="1" applyBorder="1" applyAlignment="1">
      <alignment horizontal="left"/>
    </xf>
    <xf numFmtId="1" fontId="3" fillId="10" borderId="138" xfId="0" applyNumberFormat="1" applyFont="1" applyFill="1" applyBorder="1" applyAlignment="1">
      <alignment horizontal="left"/>
    </xf>
    <xf numFmtId="0" fontId="2" fillId="10" borderId="77" xfId="0" applyFont="1" applyFill="1" applyBorder="1" applyAlignment="1">
      <alignment horizontal="left"/>
    </xf>
    <xf numFmtId="0" fontId="3" fillId="10" borderId="77" xfId="0" applyFont="1" applyFill="1" applyBorder="1" applyAlignment="1" applyProtection="1">
      <alignment horizontal="center"/>
      <protection locked="0"/>
    </xf>
    <xf numFmtId="0" fontId="2" fillId="10" borderId="77" xfId="0" applyFont="1" applyFill="1" applyBorder="1" applyAlignment="1" applyProtection="1">
      <alignment horizontal="center"/>
    </xf>
    <xf numFmtId="0" fontId="3" fillId="10" borderId="77" xfId="0" applyFont="1" applyFill="1" applyBorder="1" applyAlignment="1" applyProtection="1">
      <alignment horizontal="center"/>
    </xf>
    <xf numFmtId="0" fontId="3" fillId="10" borderId="77" xfId="0" applyFont="1" applyFill="1" applyBorder="1" applyProtection="1"/>
    <xf numFmtId="0" fontId="3" fillId="10" borderId="74" xfId="0" applyFont="1" applyFill="1" applyBorder="1" applyAlignment="1" applyProtection="1">
      <alignment horizontal="center"/>
    </xf>
    <xf numFmtId="20" fontId="3" fillId="10" borderId="31" xfId="0" applyNumberFormat="1" applyFont="1" applyFill="1" applyBorder="1" applyAlignment="1">
      <alignment horizontal="center" vertical="top"/>
    </xf>
    <xf numFmtId="1" fontId="3" fillId="10" borderId="32" xfId="0" applyNumberFormat="1" applyFont="1" applyFill="1" applyBorder="1" applyAlignment="1">
      <alignment horizontal="center" vertical="center"/>
    </xf>
    <xf numFmtId="1" fontId="3" fillId="10" borderId="32" xfId="0" applyNumberFormat="1" applyFont="1" applyFill="1" applyBorder="1" applyAlignment="1">
      <alignment horizontal="center"/>
    </xf>
    <xf numFmtId="0" fontId="3" fillId="10" borderId="32" xfId="0" applyFont="1" applyFill="1" applyBorder="1" applyAlignment="1">
      <alignment horizontal="left"/>
    </xf>
    <xf numFmtId="1" fontId="3" fillId="10" borderId="32" xfId="0" applyNumberFormat="1" applyFont="1" applyFill="1" applyBorder="1" applyAlignment="1">
      <alignment horizontal="left"/>
    </xf>
    <xf numFmtId="0" fontId="2" fillId="10" borderId="32" xfId="0" applyFont="1" applyFill="1" applyBorder="1" applyAlignment="1">
      <alignment horizontal="left"/>
    </xf>
    <xf numFmtId="0" fontId="3" fillId="10" borderId="32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</xf>
    <xf numFmtId="0" fontId="3" fillId="10" borderId="32" xfId="0" applyFont="1" applyFill="1" applyBorder="1" applyAlignment="1" applyProtection="1">
      <alignment horizontal="center"/>
    </xf>
    <xf numFmtId="0" fontId="3" fillId="10" borderId="32" xfId="0" applyFont="1" applyFill="1" applyBorder="1" applyProtection="1"/>
    <xf numFmtId="0" fontId="3" fillId="10" borderId="33" xfId="0" applyFont="1" applyFill="1" applyBorder="1" applyAlignment="1" applyProtection="1">
      <alignment horizontal="center"/>
    </xf>
    <xf numFmtId="20" fontId="3" fillId="11" borderId="139" xfId="0" applyNumberFormat="1" applyFont="1" applyFill="1" applyBorder="1" applyAlignment="1">
      <alignment horizontal="center" vertical="top"/>
    </xf>
    <xf numFmtId="1" fontId="3" fillId="11" borderId="140" xfId="0" applyNumberFormat="1" applyFont="1" applyFill="1" applyBorder="1" applyAlignment="1">
      <alignment horizontal="center" vertical="center"/>
    </xf>
    <xf numFmtId="1" fontId="3" fillId="11" borderId="140" xfId="0" applyNumberFormat="1" applyFont="1" applyFill="1" applyBorder="1" applyAlignment="1">
      <alignment horizontal="center"/>
    </xf>
    <xf numFmtId="0" fontId="3" fillId="11" borderId="140" xfId="0" applyFont="1" applyFill="1" applyBorder="1" applyAlignment="1">
      <alignment horizontal="left"/>
    </xf>
    <xf numFmtId="1" fontId="3" fillId="11" borderId="140" xfId="0" applyNumberFormat="1" applyFont="1" applyFill="1" applyBorder="1" applyAlignment="1">
      <alignment horizontal="left"/>
    </xf>
    <xf numFmtId="0" fontId="2" fillId="11" borderId="140" xfId="0" applyFont="1" applyFill="1" applyBorder="1" applyAlignment="1">
      <alignment horizontal="left"/>
    </xf>
    <xf numFmtId="0" fontId="3" fillId="11" borderId="140" xfId="0" applyFont="1" applyFill="1" applyBorder="1" applyAlignment="1" applyProtection="1">
      <alignment horizontal="center"/>
      <protection locked="0"/>
    </xf>
    <xf numFmtId="0" fontId="2" fillId="11" borderId="140" xfId="0" applyFont="1" applyFill="1" applyBorder="1" applyAlignment="1" applyProtection="1">
      <alignment horizontal="center"/>
    </xf>
    <xf numFmtId="0" fontId="3" fillId="11" borderId="140" xfId="0" applyFont="1" applyFill="1" applyBorder="1" applyAlignment="1" applyProtection="1">
      <alignment horizontal="center"/>
    </xf>
    <xf numFmtId="0" fontId="3" fillId="11" borderId="140" xfId="0" applyFont="1" applyFill="1" applyBorder="1" applyProtection="1"/>
    <xf numFmtId="0" fontId="3" fillId="11" borderId="141" xfId="0" applyFont="1" applyFill="1" applyBorder="1" applyAlignment="1" applyProtection="1">
      <alignment horizontal="center"/>
    </xf>
    <xf numFmtId="20" fontId="3" fillId="11" borderId="94" xfId="0" applyNumberFormat="1" applyFont="1" applyFill="1" applyBorder="1" applyAlignment="1">
      <alignment horizontal="center" vertical="top"/>
    </xf>
    <xf numFmtId="1" fontId="3" fillId="11" borderId="77" xfId="0" applyNumberFormat="1" applyFont="1" applyFill="1" applyBorder="1" applyAlignment="1">
      <alignment horizontal="center" vertical="center"/>
    </xf>
    <xf numFmtId="1" fontId="3" fillId="11" borderId="77" xfId="0" applyNumberFormat="1" applyFont="1" applyFill="1" applyBorder="1" applyAlignment="1">
      <alignment horizontal="center"/>
    </xf>
    <xf numFmtId="0" fontId="3" fillId="11" borderId="77" xfId="0" applyFont="1" applyFill="1" applyBorder="1" applyAlignment="1">
      <alignment horizontal="left"/>
    </xf>
    <xf numFmtId="1" fontId="3" fillId="11" borderId="138" xfId="0" applyNumberFormat="1" applyFont="1" applyFill="1" applyBorder="1" applyAlignment="1">
      <alignment horizontal="left"/>
    </xf>
    <xf numFmtId="0" fontId="2" fillId="11" borderId="77" xfId="0" applyFont="1" applyFill="1" applyBorder="1" applyAlignment="1">
      <alignment horizontal="left"/>
    </xf>
    <xf numFmtId="0" fontId="3" fillId="11" borderId="77" xfId="0" applyFont="1" applyFill="1" applyBorder="1" applyAlignment="1" applyProtection="1">
      <alignment horizontal="center"/>
      <protection locked="0"/>
    </xf>
    <xf numFmtId="0" fontId="2" fillId="11" borderId="77" xfId="0" applyFont="1" applyFill="1" applyBorder="1" applyAlignment="1" applyProtection="1">
      <alignment horizontal="center"/>
    </xf>
    <xf numFmtId="0" fontId="3" fillId="11" borderId="77" xfId="0" applyFont="1" applyFill="1" applyBorder="1" applyAlignment="1" applyProtection="1">
      <alignment horizontal="center"/>
    </xf>
    <xf numFmtId="0" fontId="3" fillId="11" borderId="77" xfId="0" applyFont="1" applyFill="1" applyBorder="1" applyProtection="1"/>
    <xf numFmtId="0" fontId="3" fillId="11" borderId="74" xfId="0" applyFont="1" applyFill="1" applyBorder="1" applyAlignment="1" applyProtection="1">
      <alignment horizontal="center"/>
    </xf>
    <xf numFmtId="20" fontId="3" fillId="11" borderId="31" xfId="0" applyNumberFormat="1" applyFont="1" applyFill="1" applyBorder="1" applyAlignment="1">
      <alignment horizontal="center" vertical="top"/>
    </xf>
    <xf numFmtId="1" fontId="3" fillId="11" borderId="32" xfId="0" applyNumberFormat="1" applyFont="1" applyFill="1" applyBorder="1" applyAlignment="1">
      <alignment horizontal="center" vertical="center"/>
    </xf>
    <xf numFmtId="1" fontId="3" fillId="11" borderId="32" xfId="0" applyNumberFormat="1" applyFont="1" applyFill="1" applyBorder="1" applyAlignment="1">
      <alignment horizontal="center"/>
    </xf>
    <xf numFmtId="0" fontId="3" fillId="11" borderId="32" xfId="0" applyFont="1" applyFill="1" applyBorder="1" applyAlignment="1">
      <alignment horizontal="left"/>
    </xf>
    <xf numFmtId="1" fontId="3" fillId="11" borderId="32" xfId="0" applyNumberFormat="1" applyFont="1" applyFill="1" applyBorder="1" applyAlignment="1">
      <alignment horizontal="left"/>
    </xf>
    <xf numFmtId="0" fontId="2" fillId="11" borderId="32" xfId="0" applyFont="1" applyFill="1" applyBorder="1" applyAlignment="1">
      <alignment horizontal="left"/>
    </xf>
    <xf numFmtId="0" fontId="3" fillId="11" borderId="32" xfId="0" applyFont="1" applyFill="1" applyBorder="1" applyAlignment="1" applyProtection="1">
      <alignment horizontal="center"/>
      <protection locked="0"/>
    </xf>
    <xf numFmtId="0" fontId="2" fillId="11" borderId="32" xfId="0" applyFont="1" applyFill="1" applyBorder="1" applyAlignment="1" applyProtection="1">
      <alignment horizontal="center"/>
    </xf>
    <xf numFmtId="0" fontId="3" fillId="11" borderId="32" xfId="0" applyFont="1" applyFill="1" applyBorder="1" applyAlignment="1" applyProtection="1">
      <alignment horizontal="center"/>
    </xf>
    <xf numFmtId="0" fontId="3" fillId="11" borderId="32" xfId="0" applyFont="1" applyFill="1" applyBorder="1" applyProtection="1"/>
    <xf numFmtId="0" fontId="3" fillId="11" borderId="33" xfId="0" applyFont="1" applyFill="1" applyBorder="1" applyAlignment="1" applyProtection="1">
      <alignment horizontal="center"/>
    </xf>
    <xf numFmtId="20" fontId="3" fillId="11" borderId="142" xfId="0" applyNumberFormat="1" applyFont="1" applyFill="1" applyBorder="1" applyAlignment="1">
      <alignment horizontal="center" vertical="top"/>
    </xf>
    <xf numFmtId="1" fontId="3" fillId="11" borderId="143" xfId="0" applyNumberFormat="1" applyFont="1" applyFill="1" applyBorder="1" applyAlignment="1">
      <alignment horizontal="center" vertical="center"/>
    </xf>
    <xf numFmtId="1" fontId="3" fillId="11" borderId="143" xfId="0" applyNumberFormat="1" applyFont="1" applyFill="1" applyBorder="1" applyAlignment="1">
      <alignment horizontal="center"/>
    </xf>
    <xf numFmtId="0" fontId="3" fillId="11" borderId="143" xfId="0" applyFont="1" applyFill="1" applyBorder="1" applyAlignment="1">
      <alignment horizontal="left"/>
    </xf>
    <xf numFmtId="1" fontId="3" fillId="11" borderId="143" xfId="0" applyNumberFormat="1" applyFont="1" applyFill="1" applyBorder="1" applyAlignment="1">
      <alignment horizontal="left"/>
    </xf>
    <xf numFmtId="0" fontId="2" fillId="11" borderId="143" xfId="0" applyFont="1" applyFill="1" applyBorder="1" applyAlignment="1">
      <alignment horizontal="left"/>
    </xf>
    <xf numFmtId="0" fontId="3" fillId="11" borderId="143" xfId="0" applyFont="1" applyFill="1" applyBorder="1" applyAlignment="1" applyProtection="1">
      <alignment horizontal="center"/>
      <protection locked="0"/>
    </xf>
    <xf numFmtId="0" fontId="2" fillId="11" borderId="143" xfId="0" applyFont="1" applyFill="1" applyBorder="1" applyAlignment="1" applyProtection="1">
      <alignment horizontal="center"/>
    </xf>
    <xf numFmtId="0" fontId="3" fillId="11" borderId="143" xfId="0" applyFont="1" applyFill="1" applyBorder="1" applyAlignment="1" applyProtection="1">
      <alignment horizontal="center"/>
    </xf>
    <xf numFmtId="0" fontId="3" fillId="11" borderId="143" xfId="0" applyFont="1" applyFill="1" applyBorder="1" applyProtection="1"/>
    <xf numFmtId="0" fontId="3" fillId="11" borderId="144" xfId="0" applyFont="1" applyFill="1" applyBorder="1" applyAlignment="1" applyProtection="1">
      <alignment horizontal="center"/>
    </xf>
    <xf numFmtId="20" fontId="3" fillId="10" borderId="142" xfId="0" applyNumberFormat="1" applyFont="1" applyFill="1" applyBorder="1" applyAlignment="1">
      <alignment horizontal="center" vertical="top"/>
    </xf>
    <xf numFmtId="1" fontId="3" fillId="10" borderId="143" xfId="0" applyNumberFormat="1" applyFont="1" applyFill="1" applyBorder="1" applyAlignment="1">
      <alignment horizontal="center" vertical="center"/>
    </xf>
    <xf numFmtId="1" fontId="3" fillId="10" borderId="143" xfId="0" applyNumberFormat="1" applyFont="1" applyFill="1" applyBorder="1" applyAlignment="1">
      <alignment horizontal="center"/>
    </xf>
    <xf numFmtId="0" fontId="3" fillId="10" borderId="143" xfId="0" applyFont="1" applyFill="1" applyBorder="1" applyAlignment="1">
      <alignment horizontal="left"/>
    </xf>
    <xf numFmtId="1" fontId="3" fillId="10" borderId="143" xfId="0" applyNumberFormat="1" applyFont="1" applyFill="1" applyBorder="1" applyAlignment="1">
      <alignment horizontal="left"/>
    </xf>
    <xf numFmtId="0" fontId="2" fillId="10" borderId="143" xfId="0" applyFont="1" applyFill="1" applyBorder="1" applyAlignment="1">
      <alignment horizontal="left"/>
    </xf>
    <xf numFmtId="0" fontId="3" fillId="10" borderId="143" xfId="0" applyFont="1" applyFill="1" applyBorder="1" applyAlignment="1" applyProtection="1">
      <alignment horizontal="center"/>
      <protection locked="0"/>
    </xf>
    <xf numFmtId="0" fontId="2" fillId="10" borderId="143" xfId="0" applyFont="1" applyFill="1" applyBorder="1" applyAlignment="1" applyProtection="1">
      <alignment horizontal="center"/>
    </xf>
    <xf numFmtId="0" fontId="3" fillId="10" borderId="143" xfId="0" applyFont="1" applyFill="1" applyBorder="1" applyAlignment="1" applyProtection="1">
      <alignment horizontal="center"/>
    </xf>
    <xf numFmtId="0" fontId="3" fillId="10" borderId="143" xfId="0" applyFont="1" applyFill="1" applyBorder="1" applyProtection="1"/>
    <xf numFmtId="0" fontId="3" fillId="10" borderId="144" xfId="0" applyFont="1" applyFill="1" applyBorder="1" applyAlignment="1" applyProtection="1">
      <alignment horizontal="center"/>
    </xf>
    <xf numFmtId="14" fontId="4" fillId="0" borderId="51" xfId="0" applyNumberFormat="1" applyFont="1" applyFill="1" applyBorder="1" applyAlignment="1">
      <alignment horizontal="center"/>
    </xf>
    <xf numFmtId="1" fontId="3" fillId="10" borderId="77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1" fontId="3" fillId="11" borderId="77" xfId="0" applyNumberFormat="1" applyFont="1" applyFill="1" applyBorder="1" applyAlignment="1">
      <alignment horizontal="left"/>
    </xf>
    <xf numFmtId="20" fontId="3" fillId="11" borderId="145" xfId="0" applyNumberFormat="1" applyFont="1" applyFill="1" applyBorder="1" applyAlignment="1">
      <alignment horizontal="center" vertical="top"/>
    </xf>
    <xf numFmtId="1" fontId="3" fillId="11" borderId="138" xfId="0" applyNumberFormat="1" applyFont="1" applyFill="1" applyBorder="1" applyAlignment="1">
      <alignment horizontal="center" vertical="center"/>
    </xf>
    <xf numFmtId="1" fontId="3" fillId="11" borderId="138" xfId="0" applyNumberFormat="1" applyFont="1" applyFill="1" applyBorder="1" applyAlignment="1">
      <alignment horizontal="center"/>
    </xf>
    <xf numFmtId="0" fontId="3" fillId="11" borderId="138" xfId="0" applyFont="1" applyFill="1" applyBorder="1" applyAlignment="1">
      <alignment horizontal="left"/>
    </xf>
    <xf numFmtId="0" fontId="2" fillId="11" borderId="138" xfId="0" applyFont="1" applyFill="1" applyBorder="1" applyAlignment="1">
      <alignment horizontal="left"/>
    </xf>
    <xf numFmtId="0" fontId="3" fillId="11" borderId="138" xfId="0" applyFont="1" applyFill="1" applyBorder="1" applyAlignment="1" applyProtection="1">
      <alignment horizontal="center"/>
      <protection locked="0"/>
    </xf>
    <xf numFmtId="0" fontId="2" fillId="11" borderId="138" xfId="0" applyFont="1" applyFill="1" applyBorder="1" applyAlignment="1" applyProtection="1">
      <alignment horizontal="center"/>
    </xf>
    <xf numFmtId="0" fontId="3" fillId="11" borderId="138" xfId="0" applyFont="1" applyFill="1" applyBorder="1" applyAlignment="1" applyProtection="1">
      <alignment horizontal="center"/>
    </xf>
    <xf numFmtId="0" fontId="3" fillId="11" borderId="138" xfId="0" applyFont="1" applyFill="1" applyBorder="1" applyProtection="1"/>
    <xf numFmtId="0" fontId="3" fillId="11" borderId="146" xfId="0" applyFont="1" applyFill="1" applyBorder="1" applyAlignment="1" applyProtection="1">
      <alignment horizontal="center"/>
    </xf>
    <xf numFmtId="20" fontId="3" fillId="10" borderId="139" xfId="0" applyNumberFormat="1" applyFont="1" applyFill="1" applyBorder="1" applyAlignment="1">
      <alignment horizontal="center" vertical="top"/>
    </xf>
    <xf numFmtId="1" fontId="3" fillId="10" borderId="140" xfId="0" applyNumberFormat="1" applyFont="1" applyFill="1" applyBorder="1" applyAlignment="1">
      <alignment horizontal="center" vertical="center"/>
    </xf>
    <xf numFmtId="1" fontId="3" fillId="10" borderId="140" xfId="0" applyNumberFormat="1" applyFont="1" applyFill="1" applyBorder="1" applyAlignment="1">
      <alignment horizontal="center"/>
    </xf>
    <xf numFmtId="0" fontId="3" fillId="10" borderId="140" xfId="0" applyFont="1" applyFill="1" applyBorder="1" applyAlignment="1">
      <alignment horizontal="left"/>
    </xf>
    <xf numFmtId="1" fontId="3" fillId="10" borderId="140" xfId="0" applyNumberFormat="1" applyFont="1" applyFill="1" applyBorder="1" applyAlignment="1">
      <alignment horizontal="left"/>
    </xf>
    <xf numFmtId="0" fontId="2" fillId="10" borderId="140" xfId="0" applyFont="1" applyFill="1" applyBorder="1" applyAlignment="1">
      <alignment horizontal="left"/>
    </xf>
    <xf numFmtId="0" fontId="3" fillId="10" borderId="140" xfId="0" applyFont="1" applyFill="1" applyBorder="1" applyAlignment="1" applyProtection="1">
      <alignment horizontal="center"/>
      <protection locked="0"/>
    </xf>
    <xf numFmtId="0" fontId="2" fillId="10" borderId="140" xfId="0" applyFont="1" applyFill="1" applyBorder="1" applyAlignment="1" applyProtection="1">
      <alignment horizontal="center"/>
    </xf>
    <xf numFmtId="0" fontId="3" fillId="10" borderId="140" xfId="0" applyFont="1" applyFill="1" applyBorder="1" applyAlignment="1" applyProtection="1">
      <alignment horizontal="center"/>
    </xf>
    <xf numFmtId="0" fontId="3" fillId="10" borderId="140" xfId="0" applyFont="1" applyFill="1" applyBorder="1" applyProtection="1"/>
    <xf numFmtId="0" fontId="3" fillId="10" borderId="141" xfId="0" applyFont="1" applyFill="1" applyBorder="1" applyAlignment="1" applyProtection="1">
      <alignment horizontal="center"/>
    </xf>
    <xf numFmtId="0" fontId="20" fillId="9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12" fillId="0" borderId="116" xfId="0" applyFont="1" applyBorder="1" applyAlignment="1"/>
    <xf numFmtId="0" fontId="12" fillId="0" borderId="49" xfId="0" applyFont="1" applyBorder="1" applyAlignment="1"/>
    <xf numFmtId="0" fontId="12" fillId="0" borderId="26" xfId="0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2" fillId="0" borderId="16" xfId="0" applyFont="1" applyBorder="1" applyAlignment="1"/>
    <xf numFmtId="0" fontId="0" fillId="0" borderId="2" xfId="0" applyBorder="1" applyAlignment="1"/>
    <xf numFmtId="0" fontId="0" fillId="0" borderId="83" xfId="0" applyBorder="1" applyAlignment="1"/>
    <xf numFmtId="0" fontId="16" fillId="0" borderId="4" xfId="0" applyFont="1" applyBorder="1" applyAlignment="1">
      <alignment wrapText="1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6" fillId="4" borderId="8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0" borderId="117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18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6" xfId="2" applyFont="1" applyBorder="1" applyAlignment="1" applyProtection="1">
      <alignment horizontal="center" vertical="center"/>
    </xf>
    <xf numFmtId="0" fontId="2" fillId="0" borderId="38" xfId="2" applyFont="1" applyBorder="1" applyAlignment="1" applyProtection="1">
      <alignment horizontal="center" vertical="center"/>
    </xf>
    <xf numFmtId="0" fontId="2" fillId="0" borderId="39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8" fillId="0" borderId="41" xfId="2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1" xfId="2" applyFont="1" applyBorder="1" applyAlignment="1" applyProtection="1">
      <alignment horizontal="left" vertical="center"/>
    </xf>
    <xf numFmtId="0" fontId="8" fillId="0" borderId="42" xfId="2" applyFont="1" applyBorder="1" applyAlignment="1" applyProtection="1">
      <alignment horizontal="left" vertical="center"/>
    </xf>
    <xf numFmtId="0" fontId="4" fillId="0" borderId="42" xfId="2" applyBorder="1" applyAlignment="1"/>
    <xf numFmtId="0" fontId="4" fillId="0" borderId="43" xfId="2" applyBorder="1" applyAlignment="1"/>
    <xf numFmtId="0" fontId="2" fillId="0" borderId="85" xfId="2" applyFont="1" applyBorder="1" applyAlignment="1" applyProtection="1">
      <alignment horizontal="left"/>
    </xf>
    <xf numFmtId="0" fontId="2" fillId="0" borderId="119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0" fontId="2" fillId="0" borderId="80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168" fontId="2" fillId="0" borderId="51" xfId="2" applyNumberFormat="1" applyFont="1" applyBorder="1" applyAlignment="1" applyProtection="1">
      <alignment horizontal="center"/>
    </xf>
    <xf numFmtId="168" fontId="2" fillId="0" borderId="49" xfId="2" applyNumberFormat="1" applyFont="1" applyBorder="1" applyAlignment="1" applyProtection="1">
      <alignment horizontal="center"/>
    </xf>
    <xf numFmtId="20" fontId="2" fillId="0" borderId="49" xfId="2" applyNumberFormat="1" applyFont="1" applyBorder="1" applyAlignment="1" applyProtection="1">
      <alignment horizontal="center"/>
      <protection locked="0"/>
    </xf>
    <xf numFmtId="20" fontId="2" fillId="0" borderId="52" xfId="2" applyNumberFormat="1" applyFont="1" applyBorder="1" applyAlignment="1" applyProtection="1">
      <alignment horizontal="center"/>
      <protection locked="0"/>
    </xf>
    <xf numFmtId="0" fontId="2" fillId="0" borderId="51" xfId="2" applyNumberFormat="1" applyFont="1" applyBorder="1" applyAlignment="1" applyProtection="1">
      <alignment horizontal="center"/>
    </xf>
    <xf numFmtId="0" fontId="2" fillId="0" borderId="49" xfId="2" applyNumberFormat="1" applyFont="1" applyBorder="1" applyAlignment="1" applyProtection="1">
      <alignment horizontal="center"/>
    </xf>
    <xf numFmtId="0" fontId="2" fillId="0" borderId="122" xfId="2" applyFont="1" applyBorder="1" applyAlignment="1" applyProtection="1">
      <alignment horizontal="left"/>
    </xf>
    <xf numFmtId="0" fontId="2" fillId="0" borderId="54" xfId="2" applyFont="1" applyBorder="1" applyAlignment="1" applyProtection="1">
      <alignment horizontal="left"/>
    </xf>
    <xf numFmtId="0" fontId="2" fillId="0" borderId="123" xfId="2" applyFont="1" applyBorder="1" applyAlignment="1" applyProtection="1">
      <alignment horizontal="left"/>
    </xf>
    <xf numFmtId="0" fontId="2" fillId="0" borderId="100" xfId="2" applyNumberFormat="1" applyFont="1" applyBorder="1" applyAlignment="1" applyProtection="1">
      <alignment horizontal="center"/>
    </xf>
    <xf numFmtId="0" fontId="2" fillId="0" borderId="56" xfId="2" applyNumberFormat="1" applyFont="1" applyBorder="1" applyAlignment="1" applyProtection="1">
      <alignment horizontal="center"/>
    </xf>
    <xf numFmtId="0" fontId="11" fillId="0" borderId="118" xfId="2" applyFont="1" applyBorder="1" applyAlignment="1" applyProtection="1">
      <alignment horizontal="left"/>
    </xf>
    <xf numFmtId="0" fontId="11" fillId="0" borderId="35" xfId="2" applyFont="1" applyBorder="1" applyAlignment="1" applyProtection="1">
      <alignment horizontal="left"/>
    </xf>
    <xf numFmtId="0" fontId="11" fillId="0" borderId="36" xfId="2" applyFont="1" applyBorder="1" applyAlignment="1" applyProtection="1">
      <alignment horizontal="left"/>
    </xf>
    <xf numFmtId="0" fontId="5" fillId="0" borderId="38" xfId="2" applyFont="1" applyBorder="1" applyAlignment="1" applyProtection="1">
      <alignment horizontal="center"/>
    </xf>
    <xf numFmtId="0" fontId="5" fillId="0" borderId="39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4" fillId="0" borderId="44" xfId="2" applyBorder="1" applyAlignment="1" applyProtection="1">
      <alignment horizontal="left"/>
      <protection locked="0"/>
    </xf>
    <xf numFmtId="0" fontId="4" fillId="0" borderId="45" xfId="2" applyBorder="1" applyAlignment="1" applyProtection="1">
      <alignment horizontal="left"/>
      <protection locked="0"/>
    </xf>
    <xf numFmtId="0" fontId="4" fillId="0" borderId="121" xfId="2" applyBorder="1" applyAlignment="1" applyProtection="1">
      <alignment horizontal="left"/>
      <protection locked="0"/>
    </xf>
    <xf numFmtId="0" fontId="4" fillId="0" borderId="48" xfId="2" applyBorder="1" applyAlignment="1" applyProtection="1">
      <alignment horizontal="left"/>
      <protection locked="0"/>
    </xf>
    <xf numFmtId="0" fontId="4" fillId="0" borderId="49" xfId="2" applyBorder="1" applyAlignment="1" applyProtection="1">
      <alignment horizontal="left"/>
      <protection locked="0"/>
    </xf>
    <xf numFmtId="0" fontId="4" fillId="0" borderId="52" xfId="2" applyBorder="1" applyAlignment="1" applyProtection="1">
      <alignment horizontal="left"/>
      <protection locked="0"/>
    </xf>
    <xf numFmtId="0" fontId="1" fillId="0" borderId="102" xfId="2" applyFont="1" applyBorder="1" applyAlignment="1" applyProtection="1">
      <alignment horizontal="center" vertical="center"/>
    </xf>
    <xf numFmtId="0" fontId="1" fillId="0" borderId="75" xfId="2" applyFont="1" applyBorder="1" applyAlignment="1" applyProtection="1">
      <alignment horizontal="center" vertical="center"/>
    </xf>
    <xf numFmtId="0" fontId="1" fillId="0" borderId="103" xfId="2" applyFont="1" applyBorder="1" applyAlignment="1" applyProtection="1">
      <alignment horizontal="center" vertical="center"/>
    </xf>
    <xf numFmtId="0" fontId="4" fillId="0" borderId="124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53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4" fillId="0" borderId="123" xfId="2" applyBorder="1" applyAlignment="1" applyProtection="1">
      <alignment horizontal="left"/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5" xfId="2" applyFont="1" applyBorder="1" applyAlignment="1" applyProtection="1">
      <alignment horizontal="center" vertical="center"/>
      <protection locked="0"/>
    </xf>
    <xf numFmtId="0" fontId="1" fillId="0" borderId="92" xfId="2" applyFont="1" applyBorder="1" applyAlignment="1" applyProtection="1">
      <alignment horizontal="center" vertical="center"/>
      <protection locked="0"/>
    </xf>
    <xf numFmtId="0" fontId="30" fillId="8" borderId="125" xfId="2" applyFont="1" applyFill="1" applyBorder="1" applyAlignment="1" applyProtection="1">
      <alignment horizontal="center" vertical="center"/>
    </xf>
    <xf numFmtId="0" fontId="30" fillId="8" borderId="92" xfId="2" applyFont="1" applyFill="1" applyBorder="1" applyAlignment="1" applyProtection="1">
      <alignment horizontal="center" vertical="center"/>
    </xf>
    <xf numFmtId="0" fontId="30" fillId="8" borderId="35" xfId="2" applyFont="1" applyFill="1" applyBorder="1" applyAlignment="1" applyProtection="1">
      <alignment horizontal="center" vertical="center"/>
    </xf>
    <xf numFmtId="0" fontId="30" fillId="8" borderId="126" xfId="2" applyFont="1" applyFill="1" applyBorder="1" applyAlignment="1" applyProtection="1">
      <alignment horizontal="center" vertical="center"/>
    </xf>
    <xf numFmtId="0" fontId="31" fillId="0" borderId="127" xfId="2" applyFont="1" applyBorder="1" applyAlignment="1" applyProtection="1">
      <alignment horizontal="center" textRotation="90"/>
    </xf>
    <xf numFmtId="0" fontId="31" fillId="0" borderId="90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1" fillId="0" borderId="54" xfId="2" applyFont="1" applyBorder="1" applyAlignment="1" applyProtection="1">
      <alignment horizontal="right" vertical="center"/>
    </xf>
    <xf numFmtId="0" fontId="1" fillId="0" borderId="123" xfId="2" applyFont="1" applyBorder="1" applyAlignment="1" applyProtection="1">
      <alignment horizontal="right" vertical="center"/>
    </xf>
    <xf numFmtId="0" fontId="1" fillId="0" borderId="128" xfId="2" applyFont="1" applyBorder="1" applyAlignment="1" applyProtection="1">
      <alignment horizontal="center" vertical="center"/>
    </xf>
    <xf numFmtId="0" fontId="1" fillId="0" borderId="129" xfId="2" applyFont="1" applyBorder="1" applyAlignment="1" applyProtection="1">
      <alignment horizontal="center" vertical="center"/>
    </xf>
    <xf numFmtId="0" fontId="1" fillId="0" borderId="96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129" xfId="2" applyFont="1" applyBorder="1" applyAlignment="1" applyProtection="1">
      <alignment horizontal="center"/>
      <protection locked="0"/>
    </xf>
    <xf numFmtId="0" fontId="1" fillId="0" borderId="130" xfId="2" applyFont="1" applyFill="1" applyBorder="1" applyAlignment="1" applyProtection="1">
      <alignment horizontal="center" vertical="center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8" fillId="0" borderId="133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4" xfId="2" applyFont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135" xfId="2" applyFont="1" applyBorder="1" applyAlignment="1" applyProtection="1">
      <alignment horizontal="center" vertical="center"/>
      <protection locked="0"/>
    </xf>
    <xf numFmtId="0" fontId="27" fillId="0" borderId="39" xfId="2" applyFont="1" applyBorder="1" applyAlignment="1" applyProtection="1">
      <alignment horizontal="center" vertical="center"/>
      <protection locked="0"/>
    </xf>
    <xf numFmtId="0" fontId="27" fillId="0" borderId="136" xfId="2" applyFont="1" applyBorder="1" applyAlignment="1" applyProtection="1">
      <alignment horizontal="center" vertical="center"/>
      <protection locked="0"/>
    </xf>
    <xf numFmtId="0" fontId="8" fillId="0" borderId="137" xfId="2" applyFont="1" applyBorder="1" applyAlignment="1" applyProtection="1">
      <alignment horizont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8" fillId="0" borderId="86" xfId="2" applyFont="1" applyBorder="1" applyAlignment="1" applyProtection="1">
      <alignment horizontal="center"/>
      <protection locked="0"/>
    </xf>
    <xf numFmtId="20" fontId="8" fillId="0" borderId="137" xfId="2" applyNumberFormat="1" applyFont="1" applyBorder="1" applyAlignment="1" applyProtection="1">
      <alignment horizontal="center"/>
      <protection locked="0"/>
    </xf>
  </cellXfs>
  <cellStyles count="3">
    <cellStyle name="Euro" xfId="1"/>
    <cellStyle name="Standard" xfId="0" builtinId="0"/>
    <cellStyle name="Standard 2" xfId="2"/>
  </cellStyles>
  <dxfs count="1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1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19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266700</xdr:colOff>
      <xdr:row>2</xdr:row>
      <xdr:rowOff>57150</xdr:rowOff>
    </xdr:to>
    <xdr:pic>
      <xdr:nvPicPr>
        <xdr:cNvPr id="2192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771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205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206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207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208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209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210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211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212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621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29"/>
  <sheetViews>
    <sheetView tabSelected="1" topLeftCell="A15" zoomScale="85" zoomScaleNormal="85" workbookViewId="0">
      <selection activeCell="H16" sqref="H16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3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50" hidden="1" customWidth="1"/>
    <col min="38" max="38" width="11.42578125" style="50" hidden="1" customWidth="1"/>
    <col min="39" max="39" width="10.5703125" style="50" hidden="1" customWidth="1"/>
    <col min="40" max="40" width="11.140625" style="50" hidden="1" customWidth="1"/>
    <col min="41" max="41" width="10.5703125" style="50" hidden="1" customWidth="1"/>
    <col min="42" max="47" width="10.7109375" style="50" hidden="1" customWidth="1"/>
    <col min="48" max="48" width="11.28515625" style="50" hidden="1" customWidth="1"/>
    <col min="49" max="50" width="10.7109375" style="50" customWidth="1"/>
    <col min="51" max="51" width="10.85546875" style="50" customWidth="1"/>
    <col min="52" max="53" width="2" style="50" customWidth="1"/>
    <col min="54" max="54" width="11" style="50" customWidth="1"/>
    <col min="55" max="55" width="3.140625" style="50" customWidth="1"/>
    <col min="56" max="57" width="2" style="50" customWidth="1"/>
    <col min="58" max="58" width="7.7109375" style="50" customWidth="1"/>
    <col min="59" max="59" width="3.28515625" style="50" customWidth="1"/>
    <col min="60" max="61" width="2" style="50" customWidth="1"/>
    <col min="62" max="62" width="7.7109375" style="50" customWidth="1"/>
    <col min="63" max="63" width="2.28515625" style="50" customWidth="1"/>
    <col min="64" max="65" width="2" style="50" customWidth="1"/>
    <col min="66" max="66" width="7.7109375" style="50" customWidth="1"/>
    <col min="67" max="67" width="2.28515625" style="50" customWidth="1"/>
    <col min="68" max="68" width="2" style="50" customWidth="1"/>
    <col min="69" max="69" width="2" style="50" bestFit="1" customWidth="1"/>
    <col min="70" max="70" width="7.28515625" style="50" bestFit="1" customWidth="1"/>
    <col min="71" max="71" width="2.5703125" style="50" customWidth="1"/>
    <col min="72" max="75" width="7.7109375" style="50" customWidth="1"/>
    <col min="76" max="76" width="7.28515625" style="50" bestFit="1" customWidth="1"/>
    <col min="77" max="16384" width="11.42578125" style="10"/>
  </cols>
  <sheetData>
    <row r="1" spans="1:76" s="4" customFormat="1" ht="67.5" customHeight="1">
      <c r="A1" s="474" t="s">
        <v>22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72"/>
      <c r="S1" s="474" t="s">
        <v>23</v>
      </c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132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ht="27">
      <c r="A2" s="482">
        <f>U4</f>
        <v>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73"/>
      <c r="AI2" s="476"/>
      <c r="AJ2" s="477"/>
      <c r="AK2" s="133"/>
    </row>
    <row r="3" spans="1:76" ht="17.25" customHeight="1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73"/>
      <c r="AE3" s="1" t="s">
        <v>83</v>
      </c>
      <c r="AI3" s="24"/>
      <c r="AJ3" s="25"/>
      <c r="AK3" s="133"/>
    </row>
    <row r="4" spans="1:76" ht="27">
      <c r="A4" s="482">
        <f>U6</f>
        <v>0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73"/>
      <c r="T4" s="33" t="s">
        <v>19</v>
      </c>
      <c r="U4" s="479"/>
      <c r="V4" s="480"/>
      <c r="W4" s="480"/>
      <c r="X4" s="480"/>
      <c r="Y4" s="480"/>
      <c r="Z4" s="480"/>
      <c r="AE4" s="148">
        <v>9</v>
      </c>
      <c r="AI4" s="24"/>
      <c r="AJ4" s="25"/>
      <c r="AK4" s="133"/>
    </row>
    <row r="5" spans="1:76" ht="18" customHeight="1">
      <c r="A5" s="483"/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73"/>
      <c r="T5" s="33" t="s">
        <v>35</v>
      </c>
      <c r="U5" s="479"/>
      <c r="V5" s="480"/>
      <c r="W5" s="480"/>
      <c r="X5" s="480"/>
      <c r="Y5" s="480"/>
      <c r="Z5" s="480"/>
      <c r="AI5" s="24"/>
      <c r="AJ5" s="25"/>
      <c r="AK5" s="133"/>
    </row>
    <row r="6" spans="1:76">
      <c r="J6" s="59" t="s">
        <v>15</v>
      </c>
      <c r="K6" s="484">
        <f ca="1">TODAY()</f>
        <v>44464</v>
      </c>
      <c r="L6" s="485"/>
      <c r="M6" s="485"/>
      <c r="N6" s="485"/>
      <c r="O6" s="486"/>
      <c r="P6" s="486"/>
      <c r="Q6" s="25"/>
      <c r="R6" s="25"/>
      <c r="T6" s="33" t="s">
        <v>20</v>
      </c>
      <c r="U6" s="479"/>
      <c r="V6" s="480"/>
      <c r="W6" s="480"/>
      <c r="X6" s="480"/>
      <c r="Y6" s="480"/>
      <c r="Z6" s="480"/>
      <c r="AI6" s="24"/>
      <c r="AJ6" s="25"/>
      <c r="AK6" s="133"/>
    </row>
    <row r="7" spans="1:76">
      <c r="P7" s="24"/>
      <c r="Q7" s="25"/>
      <c r="R7" s="25"/>
      <c r="T7" s="33" t="s">
        <v>67</v>
      </c>
      <c r="U7" s="70"/>
      <c r="V7" s="71"/>
      <c r="W7" s="71"/>
      <c r="X7" s="71"/>
      <c r="Y7" s="71"/>
      <c r="Z7" s="71"/>
      <c r="AI7" s="24"/>
      <c r="AJ7" s="25"/>
      <c r="AK7" s="133"/>
    </row>
    <row r="8" spans="1:76">
      <c r="P8" s="24"/>
      <c r="Q8" s="25"/>
      <c r="R8" s="25"/>
      <c r="T8" s="33" t="s">
        <v>36</v>
      </c>
      <c r="U8" s="479"/>
      <c r="V8" s="480"/>
      <c r="W8" s="480"/>
      <c r="X8" s="480"/>
      <c r="Y8" s="480"/>
      <c r="Z8" s="480"/>
      <c r="AI8" s="24"/>
      <c r="AJ8" s="25"/>
      <c r="AK8" s="133"/>
    </row>
    <row r="9" spans="1:76" hidden="1">
      <c r="T9" s="33" t="s">
        <v>34</v>
      </c>
      <c r="U9" s="53">
        <v>0</v>
      </c>
      <c r="AI9" s="24"/>
      <c r="AJ9" s="25"/>
      <c r="AK9" s="133"/>
    </row>
    <row r="10" spans="1:76" hidden="1">
      <c r="K10" s="46"/>
      <c r="O10" s="45"/>
      <c r="P10" s="24"/>
      <c r="Q10" s="25"/>
      <c r="R10" s="25"/>
      <c r="T10" s="33" t="s">
        <v>17</v>
      </c>
      <c r="U10" s="54">
        <v>0</v>
      </c>
      <c r="AI10" s="24"/>
      <c r="AJ10" s="25"/>
      <c r="AK10" s="133"/>
    </row>
    <row r="11" spans="1:76" hidden="1">
      <c r="K11" s="46"/>
      <c r="O11" s="45"/>
      <c r="P11" s="24"/>
      <c r="Q11" s="25"/>
      <c r="R11" s="25"/>
      <c r="T11" s="33" t="s">
        <v>18</v>
      </c>
      <c r="U11" s="34">
        <f>SUM(U9+U10)</f>
        <v>0</v>
      </c>
      <c r="AI11" s="24"/>
      <c r="AJ11" s="25"/>
      <c r="AK11" s="133"/>
    </row>
    <row r="12" spans="1:76">
      <c r="K12" s="46"/>
      <c r="O12" s="45"/>
      <c r="P12" s="24"/>
      <c r="Q12" s="25"/>
      <c r="R12" s="25"/>
      <c r="AI12" s="24"/>
      <c r="AJ12" s="25"/>
      <c r="AK12" s="133"/>
    </row>
    <row r="13" spans="1:76">
      <c r="K13" s="46"/>
      <c r="O13" s="45"/>
      <c r="P13" s="24"/>
      <c r="Q13" s="25"/>
      <c r="R13" s="25"/>
      <c r="AI13" s="24"/>
      <c r="AJ13" s="25"/>
      <c r="AK13" s="133"/>
    </row>
    <row r="14" spans="1:76">
      <c r="K14" s="46"/>
      <c r="O14" s="45"/>
      <c r="P14" s="24"/>
      <c r="Q14" s="25"/>
      <c r="R14" s="25"/>
      <c r="AI14" s="24"/>
      <c r="AJ14" s="25"/>
      <c r="AK14" s="133"/>
    </row>
    <row r="15" spans="1:76">
      <c r="K15" s="46"/>
      <c r="O15" s="45"/>
      <c r="P15" s="24"/>
      <c r="Q15" s="25"/>
      <c r="R15" s="25"/>
      <c r="AI15" s="24"/>
      <c r="AJ15" s="25"/>
      <c r="AK15" s="133"/>
    </row>
    <row r="16" spans="1:76" ht="33.75">
      <c r="A16" s="147" t="s">
        <v>78</v>
      </c>
      <c r="K16" s="46"/>
      <c r="O16" s="45"/>
      <c r="P16" s="24"/>
      <c r="Q16" s="25"/>
      <c r="R16" s="25"/>
      <c r="AI16" s="24"/>
      <c r="AJ16" s="25"/>
      <c r="AK16" s="133"/>
    </row>
    <row r="17" spans="1:76">
      <c r="K17" s="46"/>
      <c r="O17" s="45"/>
      <c r="P17" s="24"/>
      <c r="Q17" s="25"/>
      <c r="R17" s="25"/>
      <c r="AI17" s="24"/>
      <c r="AJ17" s="25"/>
      <c r="AK17" s="133"/>
    </row>
    <row r="18" spans="1:76" ht="18">
      <c r="B18" s="32" t="s">
        <v>77</v>
      </c>
      <c r="K18" s="46"/>
      <c r="O18" s="45"/>
      <c r="P18" s="19"/>
      <c r="T18" s="32" t="s">
        <v>77</v>
      </c>
      <c r="U18" s="60"/>
      <c r="V18" s="60"/>
      <c r="W18" s="60"/>
      <c r="X18" s="60"/>
      <c r="Y18" s="61"/>
      <c r="Z18" s="61"/>
      <c r="AA18" s="61"/>
      <c r="AB18" s="61"/>
      <c r="AC18" s="61"/>
      <c r="AD18" s="62"/>
      <c r="AE18" s="60"/>
      <c r="AF18" s="60"/>
      <c r="AG18" s="60"/>
      <c r="AH18" s="60"/>
      <c r="AI18" s="60"/>
      <c r="AJ18" s="63"/>
    </row>
    <row r="19" spans="1:76" ht="21.6" customHeight="1">
      <c r="A19" s="128" t="s">
        <v>9</v>
      </c>
      <c r="B19" s="128" t="s">
        <v>11</v>
      </c>
      <c r="C19" s="128" t="s">
        <v>14</v>
      </c>
      <c r="D19" s="481" t="s">
        <v>2</v>
      </c>
      <c r="E19" s="481"/>
      <c r="F19" s="481"/>
      <c r="G19" s="129"/>
      <c r="H19" s="481" t="s">
        <v>32</v>
      </c>
      <c r="I19" s="481"/>
      <c r="J19" s="481"/>
      <c r="K19" s="130"/>
      <c r="L19" s="481" t="s">
        <v>1</v>
      </c>
      <c r="M19" s="481"/>
      <c r="N19" s="481"/>
      <c r="O19" s="47"/>
      <c r="P19" s="20"/>
      <c r="R19" s="473" t="s">
        <v>73</v>
      </c>
      <c r="S19" s="64" t="s">
        <v>9</v>
      </c>
      <c r="T19" s="33" t="s">
        <v>21</v>
      </c>
      <c r="U19" s="64" t="s">
        <v>14</v>
      </c>
      <c r="V19" s="478" t="s">
        <v>2</v>
      </c>
      <c r="W19" s="478"/>
      <c r="X19" s="478"/>
      <c r="Y19" s="64" t="s">
        <v>12</v>
      </c>
      <c r="Z19" s="478" t="s">
        <v>32</v>
      </c>
      <c r="AA19" s="478"/>
      <c r="AB19" s="478"/>
      <c r="AC19" s="64" t="s">
        <v>33</v>
      </c>
      <c r="AD19" s="65" t="s">
        <v>38</v>
      </c>
      <c r="AE19" s="478" t="s">
        <v>1</v>
      </c>
      <c r="AF19" s="478"/>
      <c r="AG19" s="478"/>
      <c r="AH19" s="64" t="s">
        <v>10</v>
      </c>
      <c r="AI19" s="64" t="s">
        <v>74</v>
      </c>
      <c r="AJ19" s="63"/>
      <c r="AL19" s="51" t="s">
        <v>39</v>
      </c>
      <c r="AM19" s="50">
        <v>1</v>
      </c>
      <c r="AN19" s="50">
        <v>2</v>
      </c>
      <c r="AO19" s="50">
        <v>3</v>
      </c>
      <c r="AP19" s="50">
        <v>4</v>
      </c>
      <c r="AV19" s="50" t="s">
        <v>72</v>
      </c>
    </row>
    <row r="20" spans="1:76" ht="5.45" customHeight="1">
      <c r="G20" s="1"/>
      <c r="K20" s="46"/>
      <c r="O20" s="46"/>
      <c r="P20" s="19"/>
      <c r="R20" s="473"/>
      <c r="U20" s="60"/>
      <c r="V20" s="60"/>
      <c r="W20" s="60"/>
      <c r="X20" s="60"/>
      <c r="Y20" s="60"/>
      <c r="Z20" s="61"/>
      <c r="AA20" s="61"/>
      <c r="AB20" s="61"/>
      <c r="AC20" s="61"/>
      <c r="AD20" s="62"/>
      <c r="AE20" s="60"/>
      <c r="AF20" s="60"/>
      <c r="AG20" s="60"/>
      <c r="AH20" s="61"/>
      <c r="AI20" s="60"/>
      <c r="AJ20" s="63"/>
      <c r="AM20" s="52"/>
      <c r="AN20" s="52"/>
      <c r="AO20" s="52"/>
      <c r="AP20" s="52"/>
      <c r="AQ20" s="52"/>
      <c r="AR20" s="52"/>
      <c r="AS20" s="52"/>
      <c r="AT20" s="52"/>
      <c r="AU20" s="52"/>
      <c r="AW20" s="52"/>
      <c r="AX20" s="52"/>
      <c r="AY20" s="52"/>
    </row>
    <row r="21" spans="1:76">
      <c r="A21" s="12">
        <f>VLOOKUP(1,S21:AI29,1,0)</f>
        <v>1</v>
      </c>
      <c r="B21" s="11" t="str">
        <f>VLOOKUP(1,S21:AI29,2,0)</f>
        <v>Team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7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7">
        <f>VLOOKUP(1,S21:AI24,16,0)</f>
        <v>0</v>
      </c>
      <c r="P21" s="19"/>
      <c r="R21" s="144">
        <v>1</v>
      </c>
      <c r="S21" s="123">
        <f t="shared" ref="S21:S29" si="0">AK21</f>
        <v>1</v>
      </c>
      <c r="T21" s="44" t="s">
        <v>137</v>
      </c>
      <c r="U21" s="66">
        <f t="shared" ref="U21:U29" si="1">(V21+X21)/2</f>
        <v>0</v>
      </c>
      <c r="V21" s="66">
        <f>SUMIF(Spielplan!G$6:G$207,T21,Spielplan!X$6:X$207)+SUMIF(Spielplan!K$6:K$207,T21,Spielplan!Z$6:Z$207)</f>
        <v>0</v>
      </c>
      <c r="W21" s="66" t="s">
        <v>0</v>
      </c>
      <c r="X21" s="66">
        <f>SUMIF(Spielplan!G$6:G$207,T21,Spielplan!Z$6:Z$207)+SUMIF(Spielplan!K$6:K$207,T21,Spielplan!X$6:X$207)</f>
        <v>0</v>
      </c>
      <c r="Y21" s="66">
        <f t="shared" ref="Y21:Y29" si="2">V21-X21</f>
        <v>0</v>
      </c>
      <c r="Z21" s="66">
        <f>SUMIF(Spielplan!G$6:G$207,T21,Spielplan!AB$6:AB$207)+SUMIF(Spielplan!K$6:K$207,T21,Spielplan!AD$6:AD$207)</f>
        <v>0</v>
      </c>
      <c r="AA21" s="66" t="s">
        <v>0</v>
      </c>
      <c r="AB21" s="66">
        <f>SUMIF(Spielplan!G$6:G$207,T21,Spielplan!AD$6:AD$207)+SUMIF(Spielplan!K$6:K$207,T21,Spielplan!AB$6:AB$207)</f>
        <v>0</v>
      </c>
      <c r="AC21" s="67">
        <f t="shared" ref="AC21:AC29" si="3">Z21-AB21</f>
        <v>0</v>
      </c>
      <c r="AD21" s="131">
        <f t="shared" ref="AD21:AD29" si="4">IF(AB21=0,0,Z21/AB21)</f>
        <v>0</v>
      </c>
      <c r="AE21" s="66">
        <f>SUMIF(Spielplan!G$6:G$207,T21,Spielplan!AF$6:AF$207)+SUMIF(Spielplan!K$6:K$207,T21,Spielplan!AH$6:AH$207)</f>
        <v>0</v>
      </c>
      <c r="AF21" s="66" t="s">
        <v>0</v>
      </c>
      <c r="AG21" s="66">
        <f>SUMIF(Spielplan!G$6:G$207,T21,Spielplan!AH$6:AH$207)+SUMIF(Spielplan!K$6:K$207,T21,Spielplan!AF$6:AF$207)</f>
        <v>0</v>
      </c>
      <c r="AH21" s="67">
        <f t="shared" ref="AH21:AH29" si="5">AE21-AG21</f>
        <v>0</v>
      </c>
      <c r="AI21" s="145">
        <f t="shared" ref="AI21:AI29" si="6">AK21</f>
        <v>1</v>
      </c>
      <c r="AJ21" s="63"/>
      <c r="AK21" s="50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4">
        <f t="shared" ref="AL21:AL29" si="8">SUM(AM21:BA21)</f>
        <v>8.0000000000000002E-8</v>
      </c>
      <c r="AM21" s="126" t="s">
        <v>71</v>
      </c>
      <c r="AN21" s="124">
        <f>SUM(IF(V21&gt;V$22,1,0)+IF(Y21&gt;Y$22,0.1,0)+IF(AC21&gt;AC$22,0.01,0)+IF(AD21&gt;AD$22,0.001,0)+IF(AH21&gt;AH$22,0.0001,0))</f>
        <v>0</v>
      </c>
      <c r="AO21" s="124">
        <f>SUM(IF(V21&gt;V$23,1,0)+IF(Y21&gt;Y$23,0.1,0)+IF(AC21&gt;AC$23,0.01,0)+IF(AD21&gt;AD$23,0.001,0)+IF(AH21&gt;AH$23,0.0001,0))</f>
        <v>0</v>
      </c>
      <c r="AP21" s="124">
        <f>SUM(IF(V21&gt;V$24,1,0)+IF(Y21&gt;Y$24,0.1,0)+IF(AC21&gt;AC$24,0.01,0)+IF(AD21&gt;AD$24,0.001,0)+IF(AH21&gt;AH$24,0.0001,0))</f>
        <v>0</v>
      </c>
      <c r="AQ21" s="124">
        <f>SUM(IF(V21&gt;V$25,1,0)+IF(Y21&gt;Y$25,0.1,0)+IF(AC21&gt;AC$25,0.01,0)+IF(AD21&gt;AD$25,0.001,0)+IF(AH21&gt;AH$25,0.0001,0))</f>
        <v>0</v>
      </c>
      <c r="AR21" s="124">
        <f>SUM(IF(V21&gt;V$26,1,0)+IF(Y21&gt;Y$26,0.1,0)+IF(AC21&gt;AC$26,0.01,0)+IF(AD21&gt;AD$26,0.001,0)+IF(AH21&gt;AH$26,0.0001,0))</f>
        <v>0</v>
      </c>
      <c r="AS21" s="124">
        <f t="shared" ref="AS21:AS26" si="9">SUM(IF(V21&gt;V$27,1,0)+IF(Y21&gt;Y$27,0.1,0)+IF(AC21&gt;AC$27,0.01,0)+IF(AD21&gt;AD$27,0.001,0)+IF(AH21&gt;AH$27,0.0001,0))</f>
        <v>0</v>
      </c>
      <c r="AT21" s="124">
        <f t="shared" ref="AT21:AT27" si="10">SUM(IF(V21&gt;V$28,1,0)+IF(Y21&gt;Y$28,0.1,0)+IF(AC21&gt;AC$28,0.01,0)+IF(AD21&gt;AD$28,0.001,0)+IF(AH21&gt;AH$28,0.0001,0))</f>
        <v>0</v>
      </c>
      <c r="AU21" s="124">
        <f t="shared" ref="AU21:AU28" si="11">SUM(IF(V21&gt;V$29,1,0)+IF(Y21&gt;Y$29,0.1,0)+IF(AC21&gt;AC$29,0.01,0)+IF(AD21&gt;AD$29,0.001,0)+IF(AH21&gt;AH$29,0.0001,0))</f>
        <v>0</v>
      </c>
      <c r="AV21" s="125">
        <f t="shared" ref="AV21:AV29" si="12">(9-R21)*0.00000001</f>
        <v>8.0000000000000002E-8</v>
      </c>
      <c r="AW21" s="124"/>
      <c r="AX21" s="124"/>
      <c r="AY21" s="124"/>
      <c r="AZ21" s="124"/>
      <c r="BA21" s="125"/>
    </row>
    <row r="22" spans="1:76" s="23" customFormat="1">
      <c r="A22" s="12">
        <f>VLOOKUP(2,S21:AI29,1,0)</f>
        <v>2</v>
      </c>
      <c r="B22" s="11" t="str">
        <f>VLOOKUP(2,S21:AI29,2,0)</f>
        <v>Team 2</v>
      </c>
      <c r="C22" s="21">
        <f>VLOOKUP(2,S21:AI29,3,0)</f>
        <v>0</v>
      </c>
      <c r="D22" s="21">
        <f>VLOOKUP(2,S21:AI29,4,0)</f>
        <v>0</v>
      </c>
      <c r="E22" s="21" t="s">
        <v>0</v>
      </c>
      <c r="F22" s="21">
        <f>VLOOKUP(2,S21:AI29,6,0)</f>
        <v>0</v>
      </c>
      <c r="G22" s="9"/>
      <c r="H22" s="12">
        <f>VLOOKUP(2,S21:AI29,8,0)</f>
        <v>0</v>
      </c>
      <c r="I22" s="21" t="s">
        <v>0</v>
      </c>
      <c r="J22" s="12">
        <f>VLOOKUP(2,S21:AI29,10,0)</f>
        <v>0</v>
      </c>
      <c r="K22" s="47">
        <f>VLOOKUP(2,S21:AI29,11,0)</f>
        <v>0</v>
      </c>
      <c r="L22" s="21">
        <f>VLOOKUP(2,S21:AI29,13,0)</f>
        <v>0</v>
      </c>
      <c r="M22" s="21" t="s">
        <v>0</v>
      </c>
      <c r="N22" s="21">
        <f>VLOOKUP(2,S21:AI29,15,0)</f>
        <v>0</v>
      </c>
      <c r="O22" s="47">
        <f>VLOOKUP(2,S21:AI24,16,0)</f>
        <v>0</v>
      </c>
      <c r="P22" s="19"/>
      <c r="R22" s="144">
        <v>2</v>
      </c>
      <c r="S22" s="123">
        <f t="shared" si="0"/>
        <v>2</v>
      </c>
      <c r="T22" s="44" t="s">
        <v>138</v>
      </c>
      <c r="U22" s="66">
        <f t="shared" si="1"/>
        <v>0</v>
      </c>
      <c r="V22" s="66">
        <f>SUMIF(Spielplan!G$6:G$207,T22,Spielplan!X$6:X$207)+SUMIF(Spielplan!K$6:K$207,T22,Spielplan!Z$6:Z$207)</f>
        <v>0</v>
      </c>
      <c r="W22" s="68" t="s">
        <v>0</v>
      </c>
      <c r="X22" s="66">
        <f>SUMIF(Spielplan!G$6:G$207,T22,Spielplan!Z$6:Z$207)+SUMIF(Spielplan!K$6:K$207,T22,Spielplan!X$6:X$207)</f>
        <v>0</v>
      </c>
      <c r="Y22" s="66">
        <f t="shared" si="2"/>
        <v>0</v>
      </c>
      <c r="Z22" s="66">
        <f>SUMIF(Spielplan!G$6:G$207,T22,Spielplan!AB$6:AB$207)+SUMIF(Spielplan!K$6:K$207,T22,Spielplan!AD$6:AD$207)</f>
        <v>0</v>
      </c>
      <c r="AA22" s="68" t="s">
        <v>0</v>
      </c>
      <c r="AB22" s="66">
        <f>SUMIF(Spielplan!G$6:G$207,T22,Spielplan!AD$6:AD$207)+SUMIF(Spielplan!K$6:K$207,T22,Spielplan!AB$6:AB$207)</f>
        <v>0</v>
      </c>
      <c r="AC22" s="67">
        <f t="shared" si="3"/>
        <v>0</v>
      </c>
      <c r="AD22" s="131">
        <f t="shared" si="4"/>
        <v>0</v>
      </c>
      <c r="AE22" s="66">
        <f>SUMIF(Spielplan!G$6:G$207,T22,Spielplan!AF$6:AF$207)+SUMIF(Spielplan!K$6:K$207,T22,Spielplan!AH$6:AH$207)</f>
        <v>0</v>
      </c>
      <c r="AF22" s="68" t="s">
        <v>0</v>
      </c>
      <c r="AG22" s="66">
        <f>SUMIF(Spielplan!G$6:G$207,T22,Spielplan!AH$6:AH$207)+SUMIF(Spielplan!K$6:K$207,T22,Spielplan!AF$6:AF$207)</f>
        <v>0</v>
      </c>
      <c r="AH22" s="67">
        <f t="shared" si="5"/>
        <v>0</v>
      </c>
      <c r="AI22" s="145">
        <f t="shared" si="6"/>
        <v>2</v>
      </c>
      <c r="AJ22" s="69"/>
      <c r="AK22" s="50">
        <f t="shared" si="7"/>
        <v>2</v>
      </c>
      <c r="AL22" s="124">
        <f t="shared" si="8"/>
        <v>7.0000000000000005E-8</v>
      </c>
      <c r="AM22" s="124">
        <f t="shared" ref="AM22:AM29" si="13">SUM(IF(V22&gt;V$21,1,0)+IF(Y22&gt;Y$21,0.1,0)+IF(AC22&gt;AC$21,0.01,0)+IF(AD22&gt;AD$21,0.001,0)+IF(AH22&gt;AH$21,0.0001,0))</f>
        <v>0</v>
      </c>
      <c r="AN22" s="127" t="s">
        <v>71</v>
      </c>
      <c r="AO22" s="124">
        <f>SUM(IF(V22&gt;V$23,1,0)+IF(Y22&gt;Y$23,0.1,0)+IF(AC22&gt;AC$23,0.01,0)+IF(AD22&gt;AD$23,0.001,0)+IF(AH22&gt;AH$23,0.0001,0))</f>
        <v>0</v>
      </c>
      <c r="AP22" s="124">
        <f>SUM(IF(V22&gt;V$24,1,0)+IF(Y22&gt;Y$24,0.1,0)+IF(AC22&gt;AC$24,0.01,0)+IF(AD22&gt;AD$24,0.001,0)+IF(AH22&gt;AH$24,0.0001,0))</f>
        <v>0</v>
      </c>
      <c r="AQ22" s="124">
        <f>SUM(IF(V22&gt;V$25,1,0)+IF(Y22&gt;Y$25,0.1,0)+IF(AC22&gt;AC$25,0.01,0)+IF(AD22&gt;AD$25,0.001,0)+IF(AH22&gt;AH$25,0.0001,0))</f>
        <v>0</v>
      </c>
      <c r="AR22" s="124">
        <f>SUM(IF(V22&gt;V$26,1,0)+IF(Y22&gt;Y$26,0.1,0)+IF(AC22&gt;AC$26,0.01,0)+IF(AD22&gt;AD$26,0.001,0)+IF(AH22&gt;AH$26,0.0001,0))</f>
        <v>0</v>
      </c>
      <c r="AS22" s="124">
        <f t="shared" si="9"/>
        <v>0</v>
      </c>
      <c r="AT22" s="124">
        <f t="shared" si="10"/>
        <v>0</v>
      </c>
      <c r="AU22" s="124">
        <f t="shared" si="11"/>
        <v>0</v>
      </c>
      <c r="AV22" s="125">
        <f t="shared" si="12"/>
        <v>7.0000000000000005E-8</v>
      </c>
      <c r="AW22" s="124"/>
      <c r="AX22" s="124"/>
      <c r="AY22" s="124"/>
      <c r="AZ22" s="124"/>
      <c r="BA22" s="125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2"/>
    </row>
    <row r="23" spans="1:76" s="23" customFormat="1">
      <c r="A23" s="12">
        <f>VLOOKUP(3,S21:AI29,1,0)</f>
        <v>3</v>
      </c>
      <c r="B23" s="22" t="str">
        <f>VLOOKUP(3,S21:AI29,2,0)</f>
        <v>Team 3</v>
      </c>
      <c r="C23" s="21">
        <f>VLOOKUP(3,S21:AI29,3,0)</f>
        <v>0</v>
      </c>
      <c r="D23" s="21">
        <f>VLOOKUP(3,S21:AI29,4,0)</f>
        <v>0</v>
      </c>
      <c r="E23" s="21" t="s">
        <v>0</v>
      </c>
      <c r="F23" s="21">
        <f>VLOOKUP(3,S21:AI29,6,0)</f>
        <v>0</v>
      </c>
      <c r="G23" s="9"/>
      <c r="H23" s="12">
        <f>VLOOKUP(3,S21:AI29,8,0)</f>
        <v>0</v>
      </c>
      <c r="I23" s="21" t="s">
        <v>0</v>
      </c>
      <c r="J23" s="12">
        <f>VLOOKUP(3,S21:AI29,10,0)</f>
        <v>0</v>
      </c>
      <c r="K23" s="47">
        <f>VLOOKUP(3,S21:AI29,11,0)</f>
        <v>0</v>
      </c>
      <c r="L23" s="21">
        <f>VLOOKUP(3,S21:AI29,13,0)</f>
        <v>0</v>
      </c>
      <c r="M23" s="21" t="s">
        <v>0</v>
      </c>
      <c r="N23" s="21">
        <f>VLOOKUP(3,S21:AI29,15,0)</f>
        <v>0</v>
      </c>
      <c r="O23" s="47">
        <f>VLOOKUP(3,S21:AI24,16,0)</f>
        <v>0</v>
      </c>
      <c r="P23" s="19"/>
      <c r="R23" s="144">
        <v>3</v>
      </c>
      <c r="S23" s="123">
        <f t="shared" si="0"/>
        <v>3</v>
      </c>
      <c r="T23" s="44" t="s">
        <v>139</v>
      </c>
      <c r="U23" s="66">
        <f t="shared" si="1"/>
        <v>0</v>
      </c>
      <c r="V23" s="66">
        <f>SUMIF(Spielplan!G$6:G$207,T23,Spielplan!X$6:X$207)+SUMIF(Spielplan!K$6:K$207,T23,Spielplan!Z$6:Z$207)</f>
        <v>0</v>
      </c>
      <c r="W23" s="68" t="s">
        <v>0</v>
      </c>
      <c r="X23" s="66">
        <f>SUMIF(Spielplan!G$6:G$207,T23,Spielplan!Z$6:Z$207)+SUMIF(Spielplan!K$6:K$207,T23,Spielplan!X$6:X$207)</f>
        <v>0</v>
      </c>
      <c r="Y23" s="66">
        <f t="shared" si="2"/>
        <v>0</v>
      </c>
      <c r="Z23" s="66">
        <f>SUMIF(Spielplan!G$6:G$207,T23,Spielplan!AB$6:AB$207)+SUMIF(Spielplan!K$6:K$207,T23,Spielplan!AD$6:AD$207)</f>
        <v>0</v>
      </c>
      <c r="AA23" s="68" t="s">
        <v>0</v>
      </c>
      <c r="AB23" s="66">
        <f>SUMIF(Spielplan!G$6:G$207,T23,Spielplan!AD$6:AD$207)+SUMIF(Spielplan!K$6:K$207,T23,Spielplan!AB$6:AB$207)</f>
        <v>0</v>
      </c>
      <c r="AC23" s="67">
        <f t="shared" si="3"/>
        <v>0</v>
      </c>
      <c r="AD23" s="131">
        <f t="shared" si="4"/>
        <v>0</v>
      </c>
      <c r="AE23" s="66">
        <f>SUMIF(Spielplan!G$6:G$207,T23,Spielplan!AF$6:AF$207)+SUMIF(Spielplan!K$6:K$207,T23,Spielplan!AH$6:AH$207)</f>
        <v>0</v>
      </c>
      <c r="AF23" s="68" t="s">
        <v>0</v>
      </c>
      <c r="AG23" s="66">
        <f>SUMIF(Spielplan!G$6:G$207,T23,Spielplan!AH$6:AH$207)+SUMIF(Spielplan!K$6:K$207,T23,Spielplan!AF$6:AF$207)</f>
        <v>0</v>
      </c>
      <c r="AH23" s="67">
        <f t="shared" si="5"/>
        <v>0</v>
      </c>
      <c r="AI23" s="145">
        <f t="shared" si="6"/>
        <v>3</v>
      </c>
      <c r="AJ23" s="69"/>
      <c r="AK23" s="50">
        <f t="shared" si="7"/>
        <v>3</v>
      </c>
      <c r="AL23" s="124">
        <f t="shared" si="8"/>
        <v>6.0000000000000008E-8</v>
      </c>
      <c r="AM23" s="124">
        <f t="shared" si="13"/>
        <v>0</v>
      </c>
      <c r="AN23" s="124">
        <f t="shared" ref="AN23:AN29" si="14">SUM(IF(V23&gt;V$22,1,0)+IF(Y23&gt;Y$22,0.1,0)+IF(AC23&gt;AC$22,0.01,0)+IF(AD23&gt;AD$22,0.001,0)+IF(AH23&gt;AH$22,0.0001,0))</f>
        <v>0</v>
      </c>
      <c r="AO23" s="127" t="s">
        <v>71</v>
      </c>
      <c r="AP23" s="124">
        <f>SUM(IF(V23&gt;V$24,1,0)+IF(Y23&gt;Y$24,0.1,0)+IF(AC23&gt;AC$24,0.01,0)+IF(AD23&gt;AD$24,0.001,0)+IF(AH23&gt;AH$24,0.0001,0))</f>
        <v>0</v>
      </c>
      <c r="AQ23" s="124">
        <f>SUM(IF(V23&gt;V$25,1,0)+IF(Y23&gt;Y$25,0.1,0)+IF(AC23&gt;AC$25,0.01,0)+IF(AD23&gt;AD$25,0.001,0)+IF(AH23&gt;AH$25,0.0001,0))</f>
        <v>0</v>
      </c>
      <c r="AR23" s="124">
        <f>SUM(IF(V23&gt;V$26,1,0)+IF(Y23&gt;Y$26,0.1,0)+IF(AC23&gt;AC$26,0.01,0)+IF(AD23&gt;AD$26,0.001,0)+IF(AH23&gt;AH$26,0.0001,0))</f>
        <v>0</v>
      </c>
      <c r="AS23" s="124">
        <f t="shared" si="9"/>
        <v>0</v>
      </c>
      <c r="AT23" s="124">
        <f t="shared" si="10"/>
        <v>0</v>
      </c>
      <c r="AU23" s="124">
        <f t="shared" si="11"/>
        <v>0</v>
      </c>
      <c r="AV23" s="125">
        <f t="shared" si="12"/>
        <v>6.0000000000000008E-8</v>
      </c>
      <c r="AW23" s="124"/>
      <c r="AX23" s="124"/>
      <c r="AY23" s="124"/>
      <c r="AZ23" s="124"/>
      <c r="BA23" s="125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2"/>
    </row>
    <row r="24" spans="1:76" s="23" customFormat="1">
      <c r="A24" s="12">
        <f>VLOOKUP(4,S21:AI29,1,0)</f>
        <v>4</v>
      </c>
      <c r="B24" s="22" t="str">
        <f>VLOOKUP(4,S21:AI29,2,0)</f>
        <v>Team 4</v>
      </c>
      <c r="C24" s="21">
        <f>VLOOKUP(4,S21:AI29,3,0)</f>
        <v>0</v>
      </c>
      <c r="D24" s="21">
        <f>VLOOKUP(4,S21:AI29,4,0)</f>
        <v>0</v>
      </c>
      <c r="E24" s="21" t="s">
        <v>0</v>
      </c>
      <c r="F24" s="21">
        <f>VLOOKUP(4,S21:AI29,6,0)</f>
        <v>0</v>
      </c>
      <c r="G24" s="9"/>
      <c r="H24" s="12">
        <f>VLOOKUP(4,S21:AI29,8,0)</f>
        <v>0</v>
      </c>
      <c r="I24" s="21" t="s">
        <v>0</v>
      </c>
      <c r="J24" s="12">
        <f>VLOOKUP(4,S21:AI29,10,0)</f>
        <v>0</v>
      </c>
      <c r="K24" s="47">
        <f>VLOOKUP(4,S21:AI29,11,0)</f>
        <v>0</v>
      </c>
      <c r="L24" s="21">
        <f>VLOOKUP(4,S21:AI29,13,0)</f>
        <v>0</v>
      </c>
      <c r="M24" s="21" t="s">
        <v>0</v>
      </c>
      <c r="N24" s="21">
        <f>VLOOKUP(4,S21:AI29,15,0)</f>
        <v>0</v>
      </c>
      <c r="O24" s="47">
        <f t="shared" ref="O24:O29" si="15">VLOOKUP(4,S21:AI24,16,0)</f>
        <v>0</v>
      </c>
      <c r="P24" s="19"/>
      <c r="R24" s="144">
        <v>4</v>
      </c>
      <c r="S24" s="123">
        <f t="shared" si="0"/>
        <v>4</v>
      </c>
      <c r="T24" s="44" t="s">
        <v>142</v>
      </c>
      <c r="U24" s="66">
        <f t="shared" si="1"/>
        <v>0</v>
      </c>
      <c r="V24" s="66">
        <f>SUMIF(Spielplan!G$6:G$207,T24,Spielplan!X$6:X$207)+SUMIF(Spielplan!K$6:K$207,T24,Spielplan!Z$6:Z$207)</f>
        <v>0</v>
      </c>
      <c r="W24" s="68" t="s">
        <v>0</v>
      </c>
      <c r="X24" s="66">
        <f>SUMIF(Spielplan!G$6:G$207,T24,Spielplan!Z$6:Z$207)+SUMIF(Spielplan!K$6:K$207,T24,Spielplan!X$6:X$207)</f>
        <v>0</v>
      </c>
      <c r="Y24" s="66">
        <f t="shared" si="2"/>
        <v>0</v>
      </c>
      <c r="Z24" s="66">
        <f>SUMIF(Spielplan!G$6:G$207,T24,Spielplan!AB$6:AB$207)+SUMIF(Spielplan!K$6:K$207,T24,Spielplan!AD$6:AD$207)</f>
        <v>0</v>
      </c>
      <c r="AA24" s="68" t="s">
        <v>0</v>
      </c>
      <c r="AB24" s="66">
        <f>SUMIF(Spielplan!G$6:G$207,T24,Spielplan!AD$6:AD$207)+SUMIF(Spielplan!K$6:K$207,T24,Spielplan!AB$6:AB$207)</f>
        <v>0</v>
      </c>
      <c r="AC24" s="67">
        <f t="shared" si="3"/>
        <v>0</v>
      </c>
      <c r="AD24" s="131">
        <f t="shared" si="4"/>
        <v>0</v>
      </c>
      <c r="AE24" s="66">
        <f>SUMIF(Spielplan!G$6:G$207,T24,Spielplan!AF$6:AF$207)+SUMIF(Spielplan!K$6:K$207,T24,Spielplan!AH$6:AH$207)</f>
        <v>0</v>
      </c>
      <c r="AF24" s="68" t="s">
        <v>0</v>
      </c>
      <c r="AG24" s="66">
        <f>SUMIF(Spielplan!G$6:G$207,T24,Spielplan!AH$6:AH$207)+SUMIF(Spielplan!K$6:K$207,T24,Spielplan!AF$6:AF$207)</f>
        <v>0</v>
      </c>
      <c r="AH24" s="67">
        <f t="shared" si="5"/>
        <v>0</v>
      </c>
      <c r="AI24" s="145">
        <f t="shared" si="6"/>
        <v>4</v>
      </c>
      <c r="AJ24" s="69"/>
      <c r="AK24" s="50">
        <f t="shared" si="7"/>
        <v>4</v>
      </c>
      <c r="AL24" s="124">
        <f t="shared" si="8"/>
        <v>4.9999999999999998E-8</v>
      </c>
      <c r="AM24" s="124">
        <f t="shared" si="13"/>
        <v>0</v>
      </c>
      <c r="AN24" s="124">
        <f t="shared" si="14"/>
        <v>0</v>
      </c>
      <c r="AO24" s="124">
        <f t="shared" ref="AO24:AO29" si="16">SUM(IF(V24&gt;V$23,1,0)+IF(Y24&gt;Y$23,0.1,0)+IF(AC24&gt;AC$23,0.01,0)+IF(AD24&gt;AD$23,0.001,0)+IF(AH24&gt;AH$23,0.0001,0))</f>
        <v>0</v>
      </c>
      <c r="AP24" s="127" t="s">
        <v>71</v>
      </c>
      <c r="AQ24" s="124">
        <f>SUM(IF(V24&gt;V$25,1,0)+IF(Y24&gt;Y$25,0.1,0)+IF(AC24&gt;AC$25,0.01,0)+IF(AD24&gt;AD$25,0.001,0)+IF(AH24&gt;AH$25,0.0001,0))</f>
        <v>0</v>
      </c>
      <c r="AR24" s="124">
        <f>SUM(IF(V24&gt;V$26,1,0)+IF(Y24&gt;Y$26,0.1,0)+IF(AC24&gt;AC$26,0.01,0)+IF(AD24&gt;AD$26,0.001,0)+IF(AH24&gt;AH$26,0.0001,0))</f>
        <v>0</v>
      </c>
      <c r="AS24" s="124">
        <f t="shared" si="9"/>
        <v>0</v>
      </c>
      <c r="AT24" s="124">
        <f t="shared" si="10"/>
        <v>0</v>
      </c>
      <c r="AU24" s="124">
        <f t="shared" si="11"/>
        <v>0</v>
      </c>
      <c r="AV24" s="125">
        <f t="shared" si="12"/>
        <v>4.9999999999999998E-8</v>
      </c>
      <c r="AW24" s="124"/>
      <c r="AX24" s="124"/>
      <c r="AY24" s="124"/>
      <c r="AZ24" s="124"/>
      <c r="BA24" s="125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2"/>
    </row>
    <row r="25" spans="1:76" s="23" customFormat="1">
      <c r="A25" s="12">
        <f>VLOOKUP(5,S21:AI29,1,0)</f>
        <v>5</v>
      </c>
      <c r="B25" s="22" t="str">
        <f>VLOOKUP(5,S21:AI29,2,0)</f>
        <v>Team 5</v>
      </c>
      <c r="C25" s="21">
        <f>VLOOKUP(5,S21:AI29,3,0)</f>
        <v>0</v>
      </c>
      <c r="D25" s="21">
        <f>VLOOKUP(5,S21:AI29,4,0)</f>
        <v>0</v>
      </c>
      <c r="E25" s="21" t="s">
        <v>0</v>
      </c>
      <c r="F25" s="21">
        <f>VLOOKUP(5,S21:AI29,6,0)</f>
        <v>0</v>
      </c>
      <c r="G25" s="9"/>
      <c r="H25" s="12">
        <f>VLOOKUP(5,S21:AI29,8,0)</f>
        <v>0</v>
      </c>
      <c r="I25" s="21" t="s">
        <v>0</v>
      </c>
      <c r="J25" s="12">
        <f>VLOOKUP(5,S21:AI29,10,0)</f>
        <v>0</v>
      </c>
      <c r="K25" s="47">
        <f>VLOOKUP(5,S21:AI29,11,0)</f>
        <v>0</v>
      </c>
      <c r="L25" s="21">
        <f>VLOOKUP(5,S21:AI29,13,0)</f>
        <v>0</v>
      </c>
      <c r="M25" s="21" t="s">
        <v>0</v>
      </c>
      <c r="N25" s="21">
        <f>VLOOKUP(5,S21:AI29,15,0)</f>
        <v>0</v>
      </c>
      <c r="O25" s="47">
        <f t="shared" si="15"/>
        <v>0</v>
      </c>
      <c r="P25" s="19"/>
      <c r="R25" s="144">
        <v>5</v>
      </c>
      <c r="S25" s="123">
        <f t="shared" si="0"/>
        <v>5</v>
      </c>
      <c r="T25" s="44" t="s">
        <v>141</v>
      </c>
      <c r="U25" s="66">
        <f t="shared" si="1"/>
        <v>0</v>
      </c>
      <c r="V25" s="66">
        <f>SUMIF(Spielplan!G$6:G$207,T25,Spielplan!X$6:X$207)+SUMIF(Spielplan!K$6:K$207,T25,Spielplan!Z$6:Z$207)</f>
        <v>0</v>
      </c>
      <c r="W25" s="68" t="s">
        <v>0</v>
      </c>
      <c r="X25" s="66">
        <f>SUMIF(Spielplan!G$6:G$207,T25,Spielplan!Z$6:Z$207)+SUMIF(Spielplan!K$6:K$207,T25,Spielplan!X$6:X$207)</f>
        <v>0</v>
      </c>
      <c r="Y25" s="66">
        <f t="shared" si="2"/>
        <v>0</v>
      </c>
      <c r="Z25" s="66">
        <f>SUMIF(Spielplan!G$6:G$207,T25,Spielplan!AB$6:AB$207)+SUMIF(Spielplan!K$6:K$207,T25,Spielplan!AD$6:AD$207)</f>
        <v>0</v>
      </c>
      <c r="AA25" s="68" t="s">
        <v>0</v>
      </c>
      <c r="AB25" s="66">
        <f>SUMIF(Spielplan!G$6:G$207,T25,Spielplan!AD$6:AD$207)+SUMIF(Spielplan!K$6:K$207,T25,Spielplan!AB$6:AB$207)</f>
        <v>0</v>
      </c>
      <c r="AC25" s="67">
        <f t="shared" si="3"/>
        <v>0</v>
      </c>
      <c r="AD25" s="131">
        <f t="shared" si="4"/>
        <v>0</v>
      </c>
      <c r="AE25" s="66">
        <f>SUMIF(Spielplan!G$6:G$207,T25,Spielplan!AF$6:AF$207)+SUMIF(Spielplan!K$6:K$207,T25,Spielplan!AH$6:AH$207)</f>
        <v>0</v>
      </c>
      <c r="AF25" s="68" t="s">
        <v>0</v>
      </c>
      <c r="AG25" s="66">
        <f>SUMIF(Spielplan!G$6:G$207,T25,Spielplan!AH$6:AH$207)+SUMIF(Spielplan!K$6:K$207,T25,Spielplan!AF$6:AF$207)</f>
        <v>0</v>
      </c>
      <c r="AH25" s="67">
        <f t="shared" si="5"/>
        <v>0</v>
      </c>
      <c r="AI25" s="145">
        <f t="shared" si="6"/>
        <v>5</v>
      </c>
      <c r="AJ25" s="69"/>
      <c r="AK25" s="50">
        <f t="shared" si="7"/>
        <v>5</v>
      </c>
      <c r="AL25" s="124">
        <f t="shared" si="8"/>
        <v>4.0000000000000001E-8</v>
      </c>
      <c r="AM25" s="124">
        <f t="shared" si="13"/>
        <v>0</v>
      </c>
      <c r="AN25" s="124">
        <f t="shared" si="14"/>
        <v>0</v>
      </c>
      <c r="AO25" s="124">
        <f t="shared" si="16"/>
        <v>0</v>
      </c>
      <c r="AP25" s="124">
        <f>SUM(IF(V25&gt;V$24,1,0)+IF(Y25&gt;Y$24,0.1,0)+IF(AC25&gt;AC$24,0.01,0)+IF(AD25&gt;AD$24,0.001,0)+IF(AH25&gt;AH$24,0.0001,0))</f>
        <v>0</v>
      </c>
      <c r="AQ25" s="127" t="s">
        <v>71</v>
      </c>
      <c r="AR25" s="124">
        <f>SUM(IF(V25&gt;V$26,1,0)+IF(Y25&gt;Y$26,0.1,0)+IF(AC25&gt;AC$26,0.01,0)+IF(AD25&gt;AD$26,0.001,0)+IF(AH25&gt;AH$26,0.0001,0))</f>
        <v>0</v>
      </c>
      <c r="AS25" s="124">
        <f t="shared" si="9"/>
        <v>0</v>
      </c>
      <c r="AT25" s="124">
        <f t="shared" si="10"/>
        <v>0</v>
      </c>
      <c r="AU25" s="124">
        <f t="shared" si="11"/>
        <v>0</v>
      </c>
      <c r="AV25" s="125">
        <f t="shared" si="12"/>
        <v>4.0000000000000001E-8</v>
      </c>
      <c r="AW25" s="124"/>
      <c r="AX25" s="124"/>
      <c r="AY25" s="124"/>
      <c r="AZ25" s="124"/>
      <c r="BA25" s="125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2"/>
    </row>
    <row r="26" spans="1:76" s="23" customFormat="1">
      <c r="A26" s="12">
        <f>VLOOKUP(6,S21:AI29,1,0)</f>
        <v>6</v>
      </c>
      <c r="B26" s="22" t="str">
        <f>VLOOKUP(6,S21:AI29,2,0)</f>
        <v>Team 6</v>
      </c>
      <c r="C26" s="21">
        <f>VLOOKUP(6,S21:AI29,3,0)</f>
        <v>0</v>
      </c>
      <c r="D26" s="21">
        <f>VLOOKUP(6,S21:AI29,4,0)</f>
        <v>0</v>
      </c>
      <c r="E26" s="21" t="s">
        <v>0</v>
      </c>
      <c r="F26" s="21">
        <f>VLOOKUP(6,S21:AI29,6,0)</f>
        <v>0</v>
      </c>
      <c r="G26" s="9"/>
      <c r="H26" s="12">
        <f>VLOOKUP(6,S21:AI29,8,0)</f>
        <v>0</v>
      </c>
      <c r="I26" s="21" t="s">
        <v>0</v>
      </c>
      <c r="J26" s="12">
        <f>VLOOKUP(6,S21:AI29,10,0)</f>
        <v>0</v>
      </c>
      <c r="K26" s="47">
        <f>VLOOKUP(6,S21:AI29,11,0)</f>
        <v>0</v>
      </c>
      <c r="L26" s="21">
        <f>VLOOKUP(6,S21:AI29,13,0)</f>
        <v>0</v>
      </c>
      <c r="M26" s="21" t="s">
        <v>0</v>
      </c>
      <c r="N26" s="21">
        <f>VLOOKUP(6,S21:AI29,15,0)</f>
        <v>0</v>
      </c>
      <c r="O26" s="47">
        <f t="shared" si="15"/>
        <v>0</v>
      </c>
      <c r="P26" s="19"/>
      <c r="R26" s="144">
        <v>6</v>
      </c>
      <c r="S26" s="123">
        <f t="shared" si="0"/>
        <v>6</v>
      </c>
      <c r="T26" s="44" t="s">
        <v>140</v>
      </c>
      <c r="U26" s="66">
        <f t="shared" si="1"/>
        <v>0</v>
      </c>
      <c r="V26" s="66">
        <f>SUMIF(Spielplan!G$6:G$207,T26,Spielplan!X$6:X$207)+SUMIF(Spielplan!K$6:K$207,T26,Spielplan!Z$6:Z$207)</f>
        <v>0</v>
      </c>
      <c r="W26" s="68" t="s">
        <v>0</v>
      </c>
      <c r="X26" s="66">
        <f>SUMIF(Spielplan!G$6:G$207,T26,Spielplan!Z$6:Z$207)+SUMIF(Spielplan!K$6:K$207,T26,Spielplan!X$6:X$207)</f>
        <v>0</v>
      </c>
      <c r="Y26" s="66">
        <f t="shared" si="2"/>
        <v>0</v>
      </c>
      <c r="Z26" s="66">
        <f>SUMIF(Spielplan!G$6:G$207,T26,Spielplan!AB$6:AB$207)+SUMIF(Spielplan!K$6:K$207,T26,Spielplan!AD$6:AD$207)</f>
        <v>0</v>
      </c>
      <c r="AA26" s="68" t="s">
        <v>0</v>
      </c>
      <c r="AB26" s="66">
        <f>SUMIF(Spielplan!G$6:G$207,T26,Spielplan!AD$6:AD$207)+SUMIF(Spielplan!K$6:K$207,T26,Spielplan!AB$6:AB$207)</f>
        <v>0</v>
      </c>
      <c r="AC26" s="67">
        <f t="shared" si="3"/>
        <v>0</v>
      </c>
      <c r="AD26" s="131">
        <f t="shared" si="4"/>
        <v>0</v>
      </c>
      <c r="AE26" s="66">
        <f>SUMIF(Spielplan!G$6:G$207,T26,Spielplan!AF$6:AF$207)+SUMIF(Spielplan!K$6:K$207,T26,Spielplan!AH$6:AH$207)</f>
        <v>0</v>
      </c>
      <c r="AF26" s="68" t="s">
        <v>0</v>
      </c>
      <c r="AG26" s="66">
        <f>SUMIF(Spielplan!G$6:G$207,T26,Spielplan!AH$6:AH$207)+SUMIF(Spielplan!K$6:K$207,T26,Spielplan!AF$6:AF$207)</f>
        <v>0</v>
      </c>
      <c r="AH26" s="67">
        <f t="shared" si="5"/>
        <v>0</v>
      </c>
      <c r="AI26" s="145">
        <f t="shared" si="6"/>
        <v>6</v>
      </c>
      <c r="AJ26" s="69"/>
      <c r="AK26" s="50">
        <f t="shared" si="7"/>
        <v>6</v>
      </c>
      <c r="AL26" s="124">
        <f t="shared" si="8"/>
        <v>3.0000000000000004E-8</v>
      </c>
      <c r="AM26" s="124">
        <f t="shared" si="13"/>
        <v>0</v>
      </c>
      <c r="AN26" s="124">
        <f t="shared" si="14"/>
        <v>0</v>
      </c>
      <c r="AO26" s="124">
        <f t="shared" si="16"/>
        <v>0</v>
      </c>
      <c r="AP26" s="124">
        <f>SUM(IF(V26&gt;V$24,1,0)+IF(Y26&gt;Y$24,0.1,0)+IF(AC26&gt;AC$24,0.01,0)+IF(AD26&gt;AD$24,0.001,0)+IF(AH26&gt;AH$24,0.0001,0))</f>
        <v>0</v>
      </c>
      <c r="AQ26" s="124">
        <f>SUM(IF(V26&gt;V$25,1,0)+IF(Y26&gt;Y$25,0.1,0)+IF(AC26&gt;AC$25,0.01,0)+IF(AD26&gt;AD$25,0.001,0)+IF(AH26&gt;AH$25,0.0001,0))</f>
        <v>0</v>
      </c>
      <c r="AR26" s="127" t="s">
        <v>71</v>
      </c>
      <c r="AS26" s="124">
        <f t="shared" si="9"/>
        <v>0</v>
      </c>
      <c r="AT26" s="124">
        <f t="shared" si="10"/>
        <v>0</v>
      </c>
      <c r="AU26" s="124">
        <f t="shared" si="11"/>
        <v>0</v>
      </c>
      <c r="AV26" s="125">
        <f t="shared" si="12"/>
        <v>3.0000000000000004E-8</v>
      </c>
      <c r="AW26" s="124"/>
      <c r="AX26" s="124"/>
      <c r="AY26" s="124"/>
      <c r="AZ26" s="124"/>
      <c r="BA26" s="125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2"/>
    </row>
    <row r="27" spans="1:76" s="23" customFormat="1">
      <c r="A27" s="12">
        <f>VLOOKUP(7,S21:AI29,1,0)</f>
        <v>7</v>
      </c>
      <c r="B27" s="22" t="str">
        <f>VLOOKUP(7,S21:AI29,2,0)</f>
        <v>Team 7</v>
      </c>
      <c r="C27" s="21">
        <f>VLOOKUP(7,S21:AI29,3,0)</f>
        <v>0</v>
      </c>
      <c r="D27" s="21">
        <f>VLOOKUP(7,S21:AI29,4,0)</f>
        <v>0</v>
      </c>
      <c r="E27" s="21" t="s">
        <v>0</v>
      </c>
      <c r="F27" s="21">
        <f>VLOOKUP(7,S21:AI29,6,0)</f>
        <v>0</v>
      </c>
      <c r="G27" s="9"/>
      <c r="H27" s="12">
        <f>VLOOKUP(7,S21:AI29,8,0)</f>
        <v>0</v>
      </c>
      <c r="I27" s="21" t="s">
        <v>0</v>
      </c>
      <c r="J27" s="12">
        <f>VLOOKUP(7,S21:AI29,10,0)</f>
        <v>0</v>
      </c>
      <c r="K27" s="47">
        <f>VLOOKUP(7,S21:AI29,11,0)</f>
        <v>0</v>
      </c>
      <c r="L27" s="21">
        <f>VLOOKUP(7,S21:AI29,13,0)</f>
        <v>0</v>
      </c>
      <c r="M27" s="21" t="s">
        <v>0</v>
      </c>
      <c r="N27" s="21">
        <f>VLOOKUP(7,S21:AI29,15,0)</f>
        <v>0</v>
      </c>
      <c r="O27" s="47">
        <f t="shared" si="15"/>
        <v>0</v>
      </c>
      <c r="P27" s="19"/>
      <c r="R27" s="144">
        <v>7</v>
      </c>
      <c r="S27" s="123">
        <f t="shared" si="0"/>
        <v>7</v>
      </c>
      <c r="T27" s="44" t="s">
        <v>143</v>
      </c>
      <c r="U27" s="66">
        <f t="shared" si="1"/>
        <v>0</v>
      </c>
      <c r="V27" s="66">
        <f>SUMIF(Spielplan!G$6:G$207,T27,Spielplan!X$6:X$207)+SUMIF(Spielplan!K$6:K$207,T27,Spielplan!Z$6:Z$207)</f>
        <v>0</v>
      </c>
      <c r="W27" s="68" t="s">
        <v>0</v>
      </c>
      <c r="X27" s="66">
        <f>SUMIF(Spielplan!G$6:G$207,T27,Spielplan!Z$6:Z$207)+SUMIF(Spielplan!K$6:K$207,T27,Spielplan!X$6:X$207)</f>
        <v>0</v>
      </c>
      <c r="Y27" s="66">
        <f t="shared" si="2"/>
        <v>0</v>
      </c>
      <c r="Z27" s="66">
        <f>SUMIF(Spielplan!G$6:G$207,T27,Spielplan!AB$6:AB$207)+SUMIF(Spielplan!K$6:K$207,T27,Spielplan!AD$6:AD$207)</f>
        <v>0</v>
      </c>
      <c r="AA27" s="68" t="s">
        <v>0</v>
      </c>
      <c r="AB27" s="66">
        <f>SUMIF(Spielplan!G$6:G$207,T27,Spielplan!AD$6:AD$207)+SUMIF(Spielplan!K$6:K$207,T27,Spielplan!AB$6:AB$207)</f>
        <v>0</v>
      </c>
      <c r="AC27" s="67">
        <f t="shared" si="3"/>
        <v>0</v>
      </c>
      <c r="AD27" s="131">
        <f t="shared" si="4"/>
        <v>0</v>
      </c>
      <c r="AE27" s="66">
        <f>SUMIF(Spielplan!G$6:G$207,T27,Spielplan!AF$6:AF$207)+SUMIF(Spielplan!K$6:K$207,T27,Spielplan!AH$6:AH$207)</f>
        <v>0</v>
      </c>
      <c r="AF27" s="68" t="s">
        <v>0</v>
      </c>
      <c r="AG27" s="66">
        <f>SUMIF(Spielplan!G$6:G$207,T27,Spielplan!AH$6:AH$207)+SUMIF(Spielplan!K$6:K$207,T27,Spielplan!AF$6:AF$207)</f>
        <v>0</v>
      </c>
      <c r="AH27" s="67">
        <f t="shared" si="5"/>
        <v>0</v>
      </c>
      <c r="AI27" s="145">
        <f t="shared" si="6"/>
        <v>7</v>
      </c>
      <c r="AJ27" s="69"/>
      <c r="AK27" s="50">
        <f t="shared" si="7"/>
        <v>7</v>
      </c>
      <c r="AL27" s="124">
        <f t="shared" si="8"/>
        <v>2E-8</v>
      </c>
      <c r="AM27" s="124">
        <f t="shared" si="13"/>
        <v>0</v>
      </c>
      <c r="AN27" s="124">
        <f t="shared" si="14"/>
        <v>0</v>
      </c>
      <c r="AO27" s="124">
        <f t="shared" si="16"/>
        <v>0</v>
      </c>
      <c r="AP27" s="124">
        <f>SUM(IF(V27&gt;V$24,1,0)+IF(Y27&gt;Y$24,0.1,0)+IF(AC27&gt;AC$24,0.01,0)+IF(AD27&gt;AD$24,0.001,0)+IF(AH27&gt;AH$24,0.0001,0))</f>
        <v>0</v>
      </c>
      <c r="AQ27" s="124">
        <f>SUM(IF(V27&gt;V$25,1,0)+IF(Y27&gt;Y$25,0.1,0)+IF(AC27&gt;AC$25,0.01,0)+IF(AD27&gt;AD$25,0.001,0)+IF(AH27&gt;AH$25,0.0001,0))</f>
        <v>0</v>
      </c>
      <c r="AR27" s="124">
        <f>SUM(IF(V27&gt;V$26,1,0)+IF(Y27&gt;Y$26,0.1,0)+IF(AC27&gt;AC$26,0.01,0)+IF(AD27&gt;AD$26,0.001,0)+IF(AH27&gt;AH$26,0.0001,0))</f>
        <v>0</v>
      </c>
      <c r="AS27" s="127" t="s">
        <v>71</v>
      </c>
      <c r="AT27" s="124">
        <f t="shared" si="10"/>
        <v>0</v>
      </c>
      <c r="AU27" s="124">
        <f t="shared" si="11"/>
        <v>0</v>
      </c>
      <c r="AV27" s="125">
        <f t="shared" si="12"/>
        <v>2E-8</v>
      </c>
      <c r="AW27" s="124"/>
      <c r="AX27" s="124"/>
      <c r="AY27" s="124"/>
      <c r="AZ27" s="124"/>
      <c r="BA27" s="125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2"/>
    </row>
    <row r="28" spans="1:76" s="23" customFormat="1">
      <c r="A28" s="12">
        <f>VLOOKUP(8,S21:AI29,1,0)</f>
        <v>8</v>
      </c>
      <c r="B28" s="22" t="str">
        <f>VLOOKUP(8,S21:AI29,2,0)</f>
        <v>Team 8</v>
      </c>
      <c r="C28" s="21">
        <f>VLOOKUP(8,S21:AI29,3,0)</f>
        <v>0</v>
      </c>
      <c r="D28" s="21">
        <f>VLOOKUP(8,S21:AI29,4,0)</f>
        <v>0</v>
      </c>
      <c r="E28" s="21" t="s">
        <v>0</v>
      </c>
      <c r="F28" s="21">
        <f>VLOOKUP(8,S21:AI29,6,0)</f>
        <v>0</v>
      </c>
      <c r="G28" s="9"/>
      <c r="H28" s="12">
        <f>VLOOKUP(8,S21:AI29,8,0)</f>
        <v>0</v>
      </c>
      <c r="I28" s="21" t="s">
        <v>0</v>
      </c>
      <c r="J28" s="12">
        <f>VLOOKUP(8,S21:AI29,10,0)</f>
        <v>0</v>
      </c>
      <c r="K28" s="47">
        <f>VLOOKUP(8,S21:AI29,11,0)</f>
        <v>0</v>
      </c>
      <c r="L28" s="21">
        <f>VLOOKUP(8,S21:AI29,13,0)</f>
        <v>0</v>
      </c>
      <c r="M28" s="21" t="s">
        <v>0</v>
      </c>
      <c r="N28" s="21">
        <f>VLOOKUP(8,S21:AI29,15,0)</f>
        <v>0</v>
      </c>
      <c r="O28" s="47" t="e">
        <f t="shared" si="15"/>
        <v>#N/A</v>
      </c>
      <c r="P28" s="19"/>
      <c r="R28" s="144">
        <v>8</v>
      </c>
      <c r="S28" s="123">
        <f t="shared" si="0"/>
        <v>8</v>
      </c>
      <c r="T28" s="44" t="s">
        <v>144</v>
      </c>
      <c r="U28" s="66">
        <f t="shared" si="1"/>
        <v>0</v>
      </c>
      <c r="V28" s="66">
        <f>SUMIF(Spielplan!G$6:G$207,T28,Spielplan!X$6:X$207)+SUMIF(Spielplan!K$6:K$207,T28,Spielplan!Z$6:Z$207)</f>
        <v>0</v>
      </c>
      <c r="W28" s="68" t="s">
        <v>0</v>
      </c>
      <c r="X28" s="66">
        <f>SUMIF(Spielplan!G$6:G$207,T28,Spielplan!Z$6:Z$207)+SUMIF(Spielplan!K$6:K$207,T28,Spielplan!X$6:X$207)</f>
        <v>0</v>
      </c>
      <c r="Y28" s="66">
        <f t="shared" si="2"/>
        <v>0</v>
      </c>
      <c r="Z28" s="66">
        <f>SUMIF(Spielplan!G$6:G$207,T28,Spielplan!AB$6:AB$207)+SUMIF(Spielplan!K$6:K$207,T28,Spielplan!AD$6:AD$207)</f>
        <v>0</v>
      </c>
      <c r="AA28" s="68" t="s">
        <v>0</v>
      </c>
      <c r="AB28" s="66">
        <f>SUMIF(Spielplan!G$6:G$207,T28,Spielplan!AD$6:AD$207)+SUMIF(Spielplan!K$6:K$207,T28,Spielplan!AB$6:AB$207)</f>
        <v>0</v>
      </c>
      <c r="AC28" s="67">
        <f t="shared" si="3"/>
        <v>0</v>
      </c>
      <c r="AD28" s="131">
        <f t="shared" si="4"/>
        <v>0</v>
      </c>
      <c r="AE28" s="66">
        <f>SUMIF(Spielplan!G$6:G$207,T28,Spielplan!AF$6:AF$207)+SUMIF(Spielplan!K$6:K$207,T28,Spielplan!AH$6:AH$207)</f>
        <v>0</v>
      </c>
      <c r="AF28" s="68" t="s">
        <v>0</v>
      </c>
      <c r="AG28" s="66">
        <f>SUMIF(Spielplan!G$6:G$207,T28,Spielplan!AH$6:AH$207)+SUMIF(Spielplan!K$6:K$207,T28,Spielplan!AF$6:AF$207)</f>
        <v>0</v>
      </c>
      <c r="AH28" s="67">
        <f t="shared" si="5"/>
        <v>0</v>
      </c>
      <c r="AI28" s="145">
        <f t="shared" si="6"/>
        <v>8</v>
      </c>
      <c r="AJ28" s="69"/>
      <c r="AK28" s="50">
        <f t="shared" si="7"/>
        <v>8</v>
      </c>
      <c r="AL28" s="124">
        <f t="shared" si="8"/>
        <v>1E-8</v>
      </c>
      <c r="AM28" s="124">
        <f t="shared" si="13"/>
        <v>0</v>
      </c>
      <c r="AN28" s="124">
        <f t="shared" si="14"/>
        <v>0</v>
      </c>
      <c r="AO28" s="124">
        <f t="shared" si="16"/>
        <v>0</v>
      </c>
      <c r="AP28" s="124">
        <f>SUM(IF(V28&gt;V$24,1,0)+IF(Y28&gt;Y$24,0.1,0)+IF(AC28&gt;AC$24,0.01,0)+IF(AD28&gt;AD$24,0.001,0)+IF(AH28&gt;AH$24,0.0001,0))</f>
        <v>0</v>
      </c>
      <c r="AQ28" s="124">
        <f>SUM(IF(V28&gt;V$25,1,0)+IF(Y28&gt;Y$25,0.1,0)+IF(AC28&gt;AC$25,0.01,0)+IF(AD28&gt;AD$25,0.001,0)+IF(AH28&gt;AH$25,0.0001,0))</f>
        <v>0</v>
      </c>
      <c r="AR28" s="124">
        <f>SUM(IF(V28&gt;V$26,1,0)+IF(Y28&gt;Y$26,0.1,0)+IF(AC28&gt;AC$26,0.01,0)+IF(AD28&gt;AD$26,0.001,0)+IF(AH28&gt;AH$26,0.0001,0))</f>
        <v>0</v>
      </c>
      <c r="AS28" s="124">
        <f>SUM(IF(V28&gt;V$27,1,0)+IF(Y28&gt;Y$27,0.1,0)+IF(AC28&gt;AC$27,0.01,0)+IF(AD28&gt;AD$27,0.001,0)+IF(AH28&gt;AH$27,0.0001,0))</f>
        <v>0</v>
      </c>
      <c r="AT28" s="127" t="s">
        <v>71</v>
      </c>
      <c r="AU28" s="124">
        <f t="shared" si="11"/>
        <v>0</v>
      </c>
      <c r="AV28" s="125">
        <f t="shared" si="12"/>
        <v>1E-8</v>
      </c>
      <c r="AW28" s="124"/>
      <c r="AX28" s="124"/>
      <c r="AY28" s="124"/>
      <c r="AZ28" s="124"/>
      <c r="BA28" s="125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</row>
    <row r="29" spans="1:76" s="23" customFormat="1">
      <c r="A29" s="12">
        <f>VLOOKUP(9,S21:AI29,1,0)</f>
        <v>9</v>
      </c>
      <c r="B29" s="22" t="str">
        <f>VLOOKUP(9,S21:AI29,2,0)</f>
        <v>Team 9</v>
      </c>
      <c r="C29" s="21">
        <f>VLOOKUP(9,S21:AI29,3,0)</f>
        <v>0</v>
      </c>
      <c r="D29" s="21">
        <f>VLOOKUP(9,S21:AI29,4,0)</f>
        <v>0</v>
      </c>
      <c r="E29" s="21" t="s">
        <v>0</v>
      </c>
      <c r="F29" s="21">
        <f>VLOOKUP(9,S21:AI29,6,0)</f>
        <v>0</v>
      </c>
      <c r="G29" s="9"/>
      <c r="H29" s="12">
        <f>VLOOKUP(9,S21:AI29,8,0)</f>
        <v>0</v>
      </c>
      <c r="I29" s="21" t="s">
        <v>0</v>
      </c>
      <c r="J29" s="12">
        <f>VLOOKUP(9,S21:AI29,10,0)</f>
        <v>0</v>
      </c>
      <c r="K29" s="47">
        <f>VLOOKUP(9,S21:AI29,11,0)</f>
        <v>0</v>
      </c>
      <c r="L29" s="21">
        <f>VLOOKUP(9,S21:AI29,13,0)</f>
        <v>0</v>
      </c>
      <c r="M29" s="21" t="s">
        <v>0</v>
      </c>
      <c r="N29" s="21">
        <f>VLOOKUP(9,S21:AI29,15,0)</f>
        <v>0</v>
      </c>
      <c r="O29" s="47" t="e">
        <f t="shared" si="15"/>
        <v>#N/A</v>
      </c>
      <c r="P29" s="19"/>
      <c r="R29" s="144">
        <v>9</v>
      </c>
      <c r="S29" s="123">
        <f t="shared" si="0"/>
        <v>9</v>
      </c>
      <c r="T29" s="44" t="s">
        <v>82</v>
      </c>
      <c r="U29" s="66">
        <f t="shared" si="1"/>
        <v>0</v>
      </c>
      <c r="V29" s="66">
        <f>SUMIF(Spielplan!G$6:G$207,T29,Spielplan!X$6:X$207)+SUMIF(Spielplan!K$6:K$207,T29,Spielplan!Z$6:Z$207)</f>
        <v>0</v>
      </c>
      <c r="W29" s="68" t="s">
        <v>0</v>
      </c>
      <c r="X29" s="66">
        <f>SUMIF(Spielplan!G$6:G$207,T29,Spielplan!Z$6:Z$207)+SUMIF(Spielplan!K$6:K$207,T29,Spielplan!X$6:X$207)</f>
        <v>0</v>
      </c>
      <c r="Y29" s="66">
        <f t="shared" si="2"/>
        <v>0</v>
      </c>
      <c r="Z29" s="66">
        <f>SUMIF(Spielplan!G$6:G$207,T29,Spielplan!AB$6:AB$207)+SUMIF(Spielplan!K$6:K$207,T29,Spielplan!AD$6:AD$207)</f>
        <v>0</v>
      </c>
      <c r="AA29" s="68" t="s">
        <v>0</v>
      </c>
      <c r="AB29" s="66">
        <f>SUMIF(Spielplan!G$6:G$207,T29,Spielplan!AD$6:AD$207)+SUMIF(Spielplan!K$6:K$207,T29,Spielplan!AB$6:AB$207)</f>
        <v>0</v>
      </c>
      <c r="AC29" s="67">
        <f t="shared" si="3"/>
        <v>0</v>
      </c>
      <c r="AD29" s="131">
        <f t="shared" si="4"/>
        <v>0</v>
      </c>
      <c r="AE29" s="66">
        <f>SUMIF(Spielplan!G$6:G$207,T29,Spielplan!AF$6:AF$207)+SUMIF(Spielplan!K$6:K$207,T29,Spielplan!AH$6:AH$207)</f>
        <v>0</v>
      </c>
      <c r="AF29" s="68" t="s">
        <v>0</v>
      </c>
      <c r="AG29" s="66">
        <f>SUMIF(Spielplan!G$6:G$207,T29,Spielplan!AH$6:AH$207)+SUMIF(Spielplan!K$6:K$207,T29,Spielplan!AF$6:AF$207)</f>
        <v>0</v>
      </c>
      <c r="AH29" s="67">
        <f t="shared" si="5"/>
        <v>0</v>
      </c>
      <c r="AI29" s="145">
        <f t="shared" si="6"/>
        <v>9</v>
      </c>
      <c r="AJ29" s="69"/>
      <c r="AK29" s="50">
        <f t="shared" si="7"/>
        <v>9</v>
      </c>
      <c r="AL29" s="124">
        <f t="shared" si="8"/>
        <v>0</v>
      </c>
      <c r="AM29" s="124">
        <f t="shared" si="13"/>
        <v>0</v>
      </c>
      <c r="AN29" s="124">
        <f t="shared" si="14"/>
        <v>0</v>
      </c>
      <c r="AO29" s="124">
        <f t="shared" si="16"/>
        <v>0</v>
      </c>
      <c r="AP29" s="124">
        <f>SUM(IF(V29&gt;V$24,1,0)+IF(Y29&gt;Y$24,0.1,0)+IF(AC29&gt;AC$24,0.01,0)+IF(AD29&gt;AD$24,0.001,0)+IF(AH29&gt;AH$24,0.0001,0))</f>
        <v>0</v>
      </c>
      <c r="AQ29" s="124">
        <f>SUM(IF(V29&gt;V$25,1,0)+IF(Y29&gt;Y$25,0.1,0)+IF(AC29&gt;AC$25,0.01,0)+IF(AD29&gt;AD$25,0.001,0)+IF(AH29&gt;AH$25,0.0001,0))</f>
        <v>0</v>
      </c>
      <c r="AR29" s="124">
        <f>SUM(IF(V29&gt;V$26,1,0)+IF(Y29&gt;Y$26,0.1,0)+IF(AC29&gt;AC$26,0.01,0)+IF(AD29&gt;AD$26,0.001,0)+IF(AH29&gt;AH$26,0.0001,0))</f>
        <v>0</v>
      </c>
      <c r="AS29" s="124">
        <f>SUM(IF(V29&gt;V$27,1,0)+IF(Y29&gt;Y$27,0.1,0)+IF(AC29&gt;AC$27,0.01,0)+IF(AD29&gt;AD$27,0.001,0)+IF(AH29&gt;AH$27,0.0001,0))</f>
        <v>0</v>
      </c>
      <c r="AT29" s="124">
        <f>SUM(IF(V29&gt;V$28,1,0)+IF(Y29&gt;Y$28,0.1,0)+IF(AC29&gt;AC$28,0.01,0)+IF(AD29&gt;AD$28,0.001,0)+IF(AH29&gt;AH$28,0.0001,0))</f>
        <v>0</v>
      </c>
      <c r="AU29" s="127" t="s">
        <v>71</v>
      </c>
      <c r="AV29" s="125">
        <f t="shared" si="12"/>
        <v>0</v>
      </c>
      <c r="AW29" s="124"/>
      <c r="AX29" s="124"/>
      <c r="AY29" s="124"/>
      <c r="AZ29" s="124"/>
      <c r="BA29" s="125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</row>
  </sheetData>
  <sheetProtection selectLockedCells="1"/>
  <mergeCells count="17">
    <mergeCell ref="A1:Q1"/>
    <mergeCell ref="L19:N19"/>
    <mergeCell ref="D19:F19"/>
    <mergeCell ref="A2:Q3"/>
    <mergeCell ref="A4:Q5"/>
    <mergeCell ref="H19:J19"/>
    <mergeCell ref="K6:P6"/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</mergeCells>
  <phoneticPr fontId="0" type="noConversion"/>
  <conditionalFormatting sqref="A29:AO29 AQ29:IV29">
    <cfRule type="expression" dxfId="9" priority="12" stopIfTrue="1">
      <formula>$AE$4&lt;9</formula>
    </cfRule>
  </conditionalFormatting>
  <conditionalFormatting sqref="A28:S28 AQ28:IV28 U28:AO28">
    <cfRule type="expression" dxfId="8" priority="11" stopIfTrue="1">
      <formula>$AE$4&lt;8</formula>
    </cfRule>
  </conditionalFormatting>
  <conditionalFormatting sqref="A27:AO27 AQ27:IV27">
    <cfRule type="expression" dxfId="7" priority="10" stopIfTrue="1">
      <formula>$AE$4&lt;7</formula>
    </cfRule>
  </conditionalFormatting>
  <conditionalFormatting sqref="A26:AO26 AQ26:IV26">
    <cfRule type="expression" dxfId="6" priority="9" stopIfTrue="1">
      <formula>$AE$4&lt;6</formula>
    </cfRule>
  </conditionalFormatting>
  <conditionalFormatting sqref="A25:S25 AQ25:IV25 U25:AO25">
    <cfRule type="expression" dxfId="5" priority="8" stopIfTrue="1">
      <formula>$AE$4&lt;5</formula>
    </cfRule>
  </conditionalFormatting>
  <conditionalFormatting sqref="A24:S24 U24:IV24">
    <cfRule type="expression" dxfId="4" priority="7" stopIfTrue="1">
      <formula>$AE$4&lt;4</formula>
    </cfRule>
  </conditionalFormatting>
  <conditionalFormatting sqref="A23:AO23 AQ23:IV23">
    <cfRule type="expression" dxfId="3" priority="6" stopIfTrue="1">
      <formula>$AE$4&lt;3</formula>
    </cfRule>
  </conditionalFormatting>
  <conditionalFormatting sqref="T24">
    <cfRule type="expression" dxfId="2" priority="3" stopIfTrue="1">
      <formula>$AE$4&lt;7</formula>
    </cfRule>
  </conditionalFormatting>
  <conditionalFormatting sqref="T25">
    <cfRule type="expression" dxfId="1" priority="2" stopIfTrue="1">
      <formula>$AE$4&lt;8</formula>
    </cfRule>
  </conditionalFormatting>
  <conditionalFormatting sqref="T28">
    <cfRule type="expression" dxfId="0" priority="1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BU208"/>
  <sheetViews>
    <sheetView topLeftCell="C1" zoomScaleNormal="100" workbookViewId="0">
      <selection activeCell="F1" sqref="F1:Y1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21.42578125" style="8" bestFit="1" customWidth="1"/>
    <col min="8" max="8" width="4.42578125" style="8" customWidth="1"/>
    <col min="9" max="9" width="3.28515625" style="8" bestFit="1" customWidth="1"/>
    <col min="10" max="10" width="4.140625" style="8" customWidth="1"/>
    <col min="11" max="11" width="21.42578125" style="8" bestFit="1" customWidth="1"/>
    <col min="12" max="12" width="3.140625" style="8" customWidth="1"/>
    <col min="13" max="13" width="21.4257812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5" customWidth="1"/>
    <col min="28" max="28" width="4.7109375" style="35" customWidth="1"/>
    <col min="29" max="29" width="1.140625" style="35" customWidth="1"/>
    <col min="30" max="30" width="4.7109375" style="35" customWidth="1"/>
    <col min="31" max="31" width="1.5703125" style="35" customWidth="1"/>
    <col min="32" max="32" width="5.5703125" style="35" customWidth="1"/>
    <col min="33" max="33" width="1.140625" style="35" customWidth="1"/>
    <col min="34" max="34" width="5.5703125" style="35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43" width="6.140625" style="4" hidden="1" customWidth="1"/>
    <col min="44" max="72" width="0" style="4" hidden="1" customWidth="1"/>
    <col min="73" max="16384" width="11.42578125" style="4"/>
  </cols>
  <sheetData>
    <row r="1" spans="1:73" ht="39" customHeight="1">
      <c r="F1" s="491">
        <f>Platzierung!U4</f>
        <v>0</v>
      </c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</row>
    <row r="2" spans="1:73" ht="27" customHeight="1">
      <c r="F2" s="491">
        <f>Platzierung!U6</f>
        <v>0</v>
      </c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73" ht="25.9" customHeight="1">
      <c r="F3" s="493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35"/>
      <c r="AE3" s="344"/>
      <c r="AF3" s="344"/>
      <c r="AG3" s="344"/>
    </row>
    <row r="4" spans="1:73" s="18" customFormat="1" ht="20.25">
      <c r="C4" s="14"/>
      <c r="D4" s="15"/>
      <c r="E4" s="15"/>
      <c r="F4" s="16" t="s">
        <v>79</v>
      </c>
      <c r="I4" s="16"/>
      <c r="J4" s="16"/>
      <c r="K4" s="354" t="s">
        <v>84</v>
      </c>
      <c r="L4" s="354"/>
      <c r="M4" s="355" t="s">
        <v>146</v>
      </c>
      <c r="N4" s="14"/>
      <c r="O4" s="14"/>
      <c r="P4" s="356" t="s">
        <v>147</v>
      </c>
      <c r="Q4" s="14"/>
      <c r="R4" s="14"/>
      <c r="S4" s="14"/>
      <c r="T4" s="14"/>
      <c r="U4" s="14"/>
      <c r="V4" s="14"/>
      <c r="W4" s="36"/>
      <c r="X4" s="36"/>
      <c r="Y4" s="36"/>
      <c r="Z4" s="36"/>
      <c r="AA4" s="36"/>
      <c r="AB4" s="36"/>
      <c r="AC4" s="36"/>
      <c r="AD4" s="36"/>
      <c r="AE4" s="55"/>
      <c r="AF4" s="36"/>
      <c r="AG4" s="36"/>
      <c r="AH4" s="36"/>
    </row>
    <row r="5" spans="1:73" s="31" customFormat="1" ht="16.5" thickBot="1">
      <c r="A5" s="149" t="s">
        <v>13</v>
      </c>
      <c r="B5" s="9" t="s">
        <v>84</v>
      </c>
      <c r="C5" s="358" t="s">
        <v>8</v>
      </c>
      <c r="D5" s="359" t="s">
        <v>4</v>
      </c>
      <c r="E5" s="359" t="s">
        <v>3</v>
      </c>
      <c r="F5" s="359" t="s">
        <v>13</v>
      </c>
      <c r="G5" s="28" t="s">
        <v>7</v>
      </c>
      <c r="H5" s="345" t="s">
        <v>24</v>
      </c>
      <c r="I5" s="29"/>
      <c r="J5" s="346" t="s">
        <v>25</v>
      </c>
      <c r="K5" s="28" t="s">
        <v>6</v>
      </c>
      <c r="L5" s="345" t="s">
        <v>76</v>
      </c>
      <c r="M5" s="29" t="s">
        <v>5</v>
      </c>
      <c r="N5" s="490" t="s">
        <v>29</v>
      </c>
      <c r="O5" s="490"/>
      <c r="P5" s="490"/>
      <c r="Q5" s="490" t="s">
        <v>30</v>
      </c>
      <c r="R5" s="490"/>
      <c r="S5" s="490"/>
      <c r="T5" s="490" t="s">
        <v>31</v>
      </c>
      <c r="U5" s="490"/>
      <c r="V5" s="490"/>
      <c r="W5" s="37"/>
      <c r="X5" s="489" t="s">
        <v>2</v>
      </c>
      <c r="Y5" s="489"/>
      <c r="Z5" s="489"/>
      <c r="AA5" s="37"/>
      <c r="AB5" s="489" t="s">
        <v>32</v>
      </c>
      <c r="AC5" s="489"/>
      <c r="AD5" s="489"/>
      <c r="AE5" s="360"/>
      <c r="AF5" s="489" t="s">
        <v>28</v>
      </c>
      <c r="AG5" s="489"/>
      <c r="AH5" s="489"/>
      <c r="BU5" s="357" t="s">
        <v>148</v>
      </c>
    </row>
    <row r="6" spans="1:73" ht="15.75">
      <c r="A6" s="150">
        <f>F6</f>
        <v>1</v>
      </c>
      <c r="B6" s="151" t="str">
        <f>K$4</f>
        <v>Datum</v>
      </c>
      <c r="C6" s="371">
        <v>0.41666666666666669</v>
      </c>
      <c r="D6" s="372">
        <v>1</v>
      </c>
      <c r="E6" s="373">
        <v>1</v>
      </c>
      <c r="F6" s="373">
        <f>IF(H6&lt;21,COUNTIF(H$6:H6,"&lt;21"),"")</f>
        <v>1</v>
      </c>
      <c r="G6" s="374" t="str">
        <f>IF(H6=21,"",INDEX($AM$7:$AN$27,H6,2))</f>
        <v>Team 3</v>
      </c>
      <c r="H6" s="375">
        <v>3</v>
      </c>
      <c r="I6" s="376" t="s">
        <v>16</v>
      </c>
      <c r="J6" s="375">
        <v>4</v>
      </c>
      <c r="K6" s="374" t="str">
        <f>IF(J6=21,"",INDEX($AM$7:$AN$27,J6,2))</f>
        <v>Team 4</v>
      </c>
      <c r="L6" s="375">
        <v>7</v>
      </c>
      <c r="M6" s="374" t="str">
        <f>IF(L6=21,"",INDEX($AM$7:$AN$27,L6,2))</f>
        <v>Team 7</v>
      </c>
      <c r="N6" s="377"/>
      <c r="O6" s="378" t="s">
        <v>0</v>
      </c>
      <c r="P6" s="377"/>
      <c r="Q6" s="377"/>
      <c r="R6" s="378" t="s">
        <v>0</v>
      </c>
      <c r="S6" s="377"/>
      <c r="T6" s="377"/>
      <c r="U6" s="378" t="s">
        <v>0</v>
      </c>
      <c r="V6" s="377"/>
      <c r="W6" s="379"/>
      <c r="X6" s="379" t="str">
        <f>IF(N6+P6&gt;0,IF(AB6&gt;0,IF(AB6&gt;AD6,2,IF(AB6&lt;AD6,0,1)),0),"")</f>
        <v/>
      </c>
      <c r="Y6" s="378" t="s">
        <v>0</v>
      </c>
      <c r="Z6" s="379" t="str">
        <f>IF(N6+P6&gt;0,IF(AD6&gt;0,IF(AD6&gt;AB6,2,IF(AD6&lt;AB6,0,1)),0),"")</f>
        <v/>
      </c>
      <c r="AA6" s="379"/>
      <c r="AB6" s="379" t="str">
        <f>IF(N6+P6&gt;0,IF(N6&gt;P6,1,0)+IF(Q6&gt;S6,1,0)+IF(T6&gt;V6,1,0),"")</f>
        <v/>
      </c>
      <c r="AC6" s="378" t="s">
        <v>0</v>
      </c>
      <c r="AD6" s="379" t="str">
        <f>IF(N6+P6&gt;0,IF(N6&lt;P6,1,0)+IF(Q6&lt;S6,1,0)+IF(T6&lt;V6,1,0),"")</f>
        <v/>
      </c>
      <c r="AE6" s="380"/>
      <c r="AF6" s="379" t="str">
        <f>IF(N6+P6&gt;0,N6+Q6+T6,"")</f>
        <v/>
      </c>
      <c r="AG6" s="378" t="s">
        <v>0</v>
      </c>
      <c r="AH6" s="381" t="str">
        <f>IF(N6+P6&gt;0,P6+S6+V6,"")</f>
        <v/>
      </c>
      <c r="AJ6" s="4" t="str">
        <f>M$4</f>
        <v>Ort</v>
      </c>
      <c r="AL6" s="4">
        <v>4</v>
      </c>
      <c r="AM6" s="31"/>
      <c r="AN6" s="31"/>
      <c r="AQ6" s="4" t="s">
        <v>145</v>
      </c>
      <c r="AR6" s="4" t="str">
        <f>Platzierung!T21</f>
        <v>Team 1</v>
      </c>
      <c r="BU6" s="4" t="str">
        <f>Platzierung!T21</f>
        <v>Team 1</v>
      </c>
    </row>
    <row r="7" spans="1:73" ht="16.5" thickBot="1">
      <c r="A7" s="150">
        <f t="shared" ref="A7:A35" si="0">F7</f>
        <v>2</v>
      </c>
      <c r="B7" s="151" t="str">
        <f t="shared" ref="B7:B29" si="1">K$4</f>
        <v>Datum</v>
      </c>
      <c r="C7" s="382">
        <v>0.41666666666666669</v>
      </c>
      <c r="D7" s="383">
        <v>1</v>
      </c>
      <c r="E7" s="384">
        <v>2</v>
      </c>
      <c r="F7" s="384">
        <f>IF(H7&lt;21,COUNTIF(H$6:H7,"&lt;21"),"")</f>
        <v>2</v>
      </c>
      <c r="G7" s="385" t="str">
        <f>IF(H7=21,"",INDEX($AM$7:$AN$27,H7,2))</f>
        <v>Team 5</v>
      </c>
      <c r="H7" s="386">
        <v>5</v>
      </c>
      <c r="I7" s="387" t="s">
        <v>16</v>
      </c>
      <c r="J7" s="386">
        <v>6</v>
      </c>
      <c r="K7" s="385" t="str">
        <f t="shared" ref="K7:K35" si="2">IF(J7=21,"",INDEX($AM$7:$AN$27,J7,2))</f>
        <v>Team 6</v>
      </c>
      <c r="L7" s="386">
        <v>9</v>
      </c>
      <c r="M7" s="385" t="str">
        <f t="shared" ref="M7:M35" si="3">IF(L7=21,"",INDEX($AM$7:$AN$27,L7,2))</f>
        <v>Team 9</v>
      </c>
      <c r="N7" s="388"/>
      <c r="O7" s="389" t="s">
        <v>0</v>
      </c>
      <c r="P7" s="388"/>
      <c r="Q7" s="388"/>
      <c r="R7" s="389" t="s">
        <v>0</v>
      </c>
      <c r="S7" s="388"/>
      <c r="T7" s="388"/>
      <c r="U7" s="389" t="s">
        <v>0</v>
      </c>
      <c r="V7" s="388"/>
      <c r="W7" s="390"/>
      <c r="X7" s="390" t="str">
        <f t="shared" ref="X7:X35" si="4">IF(N7+P7&gt;0,IF(AB7&gt;0,IF(AB7&gt;AD7,2,IF(AB7&lt;AD7,0,1)),0),"")</f>
        <v/>
      </c>
      <c r="Y7" s="389" t="s">
        <v>0</v>
      </c>
      <c r="Z7" s="390" t="str">
        <f t="shared" ref="Z7:Z35" si="5">IF(N7+P7&gt;0,IF(AD7&gt;0,IF(AD7&gt;AB7,2,IF(AD7&lt;AB7,0,1)),0),"")</f>
        <v/>
      </c>
      <c r="AA7" s="390"/>
      <c r="AB7" s="390" t="str">
        <f t="shared" ref="AB7:AB35" si="6">IF(N7+P7&gt;0,IF(N7&gt;P7,1,0)+IF(Q7&gt;S7,1,0)+IF(T7&gt;V7,1,0),"")</f>
        <v/>
      </c>
      <c r="AC7" s="389" t="s">
        <v>0</v>
      </c>
      <c r="AD7" s="390" t="str">
        <f t="shared" ref="AD7:AD35" si="7">IF(N7+P7&gt;0,IF(N7&lt;P7,1,0)+IF(Q7&lt;S7,1,0)+IF(T7&lt;V7,1,0),"")</f>
        <v/>
      </c>
      <c r="AE7" s="391"/>
      <c r="AF7" s="390" t="str">
        <f t="shared" ref="AF7:AF35" si="8">IF(N7+P7&gt;0,N7+Q7+T7,"")</f>
        <v/>
      </c>
      <c r="AG7" s="389" t="s">
        <v>0</v>
      </c>
      <c r="AH7" s="392" t="str">
        <f t="shared" ref="AH7:AH35" si="9">IF(N7+P7&gt;0,P7+S7+V7,"")</f>
        <v/>
      </c>
      <c r="AJ7" s="4" t="str">
        <f t="shared" ref="AJ7:AJ35" si="10">M$4</f>
        <v>Ort</v>
      </c>
      <c r="AM7" s="4">
        <v>1</v>
      </c>
      <c r="AN7" s="4" t="str">
        <f>Platzierung!T21</f>
        <v>Team 1</v>
      </c>
      <c r="AQ7" s="4" t="s">
        <v>145</v>
      </c>
      <c r="AR7" s="4" t="str">
        <f>Platzierung!T22</f>
        <v>Team 2</v>
      </c>
      <c r="BU7" s="4" t="str">
        <f>Platzierung!T22</f>
        <v>Team 2</v>
      </c>
    </row>
    <row r="8" spans="1:73" ht="16.5" thickBot="1">
      <c r="A8" s="150">
        <f t="shared" si="0"/>
        <v>3</v>
      </c>
      <c r="B8" s="151" t="str">
        <f t="shared" si="1"/>
        <v>Datum</v>
      </c>
      <c r="C8" s="393" t="s">
        <v>75</v>
      </c>
      <c r="D8" s="394">
        <v>2</v>
      </c>
      <c r="E8" s="395">
        <v>1</v>
      </c>
      <c r="F8" s="395">
        <f>IF(H8&lt;21,COUNTIF(H$6:H8,"&lt;21"),"")</f>
        <v>3</v>
      </c>
      <c r="G8" s="396" t="str">
        <f t="shared" ref="G8:G35" si="11">IF(H8=21,"",INDEX($AM$7:$AN$27,H8,2))</f>
        <v>Team 7</v>
      </c>
      <c r="H8" s="397">
        <v>7</v>
      </c>
      <c r="I8" s="398" t="s">
        <v>16</v>
      </c>
      <c r="J8" s="397">
        <v>9</v>
      </c>
      <c r="K8" s="396" t="str">
        <f t="shared" si="2"/>
        <v>Team 9</v>
      </c>
      <c r="L8" s="397">
        <v>8</v>
      </c>
      <c r="M8" s="396" t="str">
        <f t="shared" si="3"/>
        <v>Team 8</v>
      </c>
      <c r="N8" s="399"/>
      <c r="O8" s="400" t="s">
        <v>0</v>
      </c>
      <c r="P8" s="399"/>
      <c r="Q8" s="399"/>
      <c r="R8" s="400" t="s">
        <v>0</v>
      </c>
      <c r="S8" s="399"/>
      <c r="T8" s="399"/>
      <c r="U8" s="400" t="s">
        <v>0</v>
      </c>
      <c r="V8" s="399"/>
      <c r="W8" s="401"/>
      <c r="X8" s="401" t="str">
        <f t="shared" si="4"/>
        <v/>
      </c>
      <c r="Y8" s="400" t="s">
        <v>0</v>
      </c>
      <c r="Z8" s="401" t="str">
        <f t="shared" si="5"/>
        <v/>
      </c>
      <c r="AA8" s="401"/>
      <c r="AB8" s="401" t="str">
        <f t="shared" si="6"/>
        <v/>
      </c>
      <c r="AC8" s="400" t="s">
        <v>0</v>
      </c>
      <c r="AD8" s="401" t="str">
        <f t="shared" si="7"/>
        <v/>
      </c>
      <c r="AE8" s="402"/>
      <c r="AF8" s="401" t="str">
        <f t="shared" si="8"/>
        <v/>
      </c>
      <c r="AG8" s="400" t="s">
        <v>0</v>
      </c>
      <c r="AH8" s="403" t="str">
        <f t="shared" si="9"/>
        <v/>
      </c>
      <c r="AJ8" s="4" t="str">
        <f t="shared" si="10"/>
        <v>Ort</v>
      </c>
      <c r="AM8" s="4">
        <v>2</v>
      </c>
      <c r="AN8" s="4" t="str">
        <f>Platzierung!T22</f>
        <v>Team 2</v>
      </c>
    </row>
    <row r="9" spans="1:73" ht="15.75">
      <c r="A9" s="150">
        <f t="shared" si="0"/>
        <v>4</v>
      </c>
      <c r="B9" s="151" t="str">
        <f t="shared" si="1"/>
        <v>Datum</v>
      </c>
      <c r="C9" s="371" t="s">
        <v>75</v>
      </c>
      <c r="D9" s="372">
        <v>3</v>
      </c>
      <c r="E9" s="373">
        <v>2</v>
      </c>
      <c r="F9" s="373">
        <f>IF(H9&lt;21,COUNTIF(H$6:H9,"&lt;21"),"")</f>
        <v>4</v>
      </c>
      <c r="G9" s="374" t="str">
        <f t="shared" si="11"/>
        <v>Team 3</v>
      </c>
      <c r="H9" s="375">
        <v>3</v>
      </c>
      <c r="I9" s="376" t="s">
        <v>16</v>
      </c>
      <c r="J9" s="375">
        <v>8</v>
      </c>
      <c r="K9" s="374" t="str">
        <f t="shared" si="2"/>
        <v>Team 8</v>
      </c>
      <c r="L9" s="375">
        <v>6</v>
      </c>
      <c r="M9" s="374" t="str">
        <f t="shared" si="3"/>
        <v>Team 6</v>
      </c>
      <c r="N9" s="377"/>
      <c r="O9" s="378" t="s">
        <v>0</v>
      </c>
      <c r="P9" s="377"/>
      <c r="Q9" s="377"/>
      <c r="R9" s="378" t="s">
        <v>0</v>
      </c>
      <c r="S9" s="377"/>
      <c r="T9" s="377"/>
      <c r="U9" s="378" t="s">
        <v>0</v>
      </c>
      <c r="V9" s="377"/>
      <c r="W9" s="379"/>
      <c r="X9" s="379" t="str">
        <f t="shared" si="4"/>
        <v/>
      </c>
      <c r="Y9" s="378" t="s">
        <v>0</v>
      </c>
      <c r="Z9" s="379" t="str">
        <f t="shared" si="5"/>
        <v/>
      </c>
      <c r="AA9" s="379"/>
      <c r="AB9" s="379" t="str">
        <f t="shared" si="6"/>
        <v/>
      </c>
      <c r="AC9" s="378" t="s">
        <v>0</v>
      </c>
      <c r="AD9" s="379" t="str">
        <f t="shared" si="7"/>
        <v/>
      </c>
      <c r="AE9" s="380"/>
      <c r="AF9" s="379" t="str">
        <f t="shared" si="8"/>
        <v/>
      </c>
      <c r="AG9" s="378" t="s">
        <v>0</v>
      </c>
      <c r="AH9" s="381" t="str">
        <f t="shared" si="9"/>
        <v/>
      </c>
      <c r="AJ9" s="4" t="str">
        <f t="shared" si="10"/>
        <v>Ort</v>
      </c>
      <c r="AM9" s="4">
        <v>3</v>
      </c>
      <c r="AN9" s="4" t="str">
        <f>Platzierung!T23</f>
        <v>Team 3</v>
      </c>
    </row>
    <row r="10" spans="1:73" ht="16.5" thickBot="1">
      <c r="A10" s="150">
        <f t="shared" si="0"/>
        <v>5</v>
      </c>
      <c r="B10" s="151" t="str">
        <f t="shared" si="1"/>
        <v>Datum</v>
      </c>
      <c r="C10" s="382" t="s">
        <v>75</v>
      </c>
      <c r="D10" s="383">
        <v>3</v>
      </c>
      <c r="E10" s="384">
        <v>1</v>
      </c>
      <c r="F10" s="384">
        <f>IF(H10&lt;21,COUNTIF(H$6:H10,"&lt;21"),"")</f>
        <v>5</v>
      </c>
      <c r="G10" s="385" t="str">
        <f t="shared" si="11"/>
        <v>Team 4</v>
      </c>
      <c r="H10" s="386">
        <v>4</v>
      </c>
      <c r="I10" s="387" t="s">
        <v>16</v>
      </c>
      <c r="J10" s="386">
        <v>5</v>
      </c>
      <c r="K10" s="385" t="str">
        <f t="shared" si="2"/>
        <v>Team 5</v>
      </c>
      <c r="L10" s="386">
        <v>9</v>
      </c>
      <c r="M10" s="385" t="str">
        <f t="shared" si="3"/>
        <v>Team 9</v>
      </c>
      <c r="N10" s="388"/>
      <c r="O10" s="389" t="s">
        <v>0</v>
      </c>
      <c r="P10" s="388"/>
      <c r="Q10" s="388"/>
      <c r="R10" s="389" t="s">
        <v>0</v>
      </c>
      <c r="S10" s="388"/>
      <c r="T10" s="388"/>
      <c r="U10" s="389" t="s">
        <v>0</v>
      </c>
      <c r="V10" s="388"/>
      <c r="W10" s="390"/>
      <c r="X10" s="390" t="str">
        <f t="shared" si="4"/>
        <v/>
      </c>
      <c r="Y10" s="389" t="s">
        <v>0</v>
      </c>
      <c r="Z10" s="390" t="str">
        <f t="shared" si="5"/>
        <v/>
      </c>
      <c r="AA10" s="390"/>
      <c r="AB10" s="390" t="str">
        <f t="shared" si="6"/>
        <v/>
      </c>
      <c r="AC10" s="389" t="s">
        <v>0</v>
      </c>
      <c r="AD10" s="390" t="str">
        <f t="shared" si="7"/>
        <v/>
      </c>
      <c r="AE10" s="391"/>
      <c r="AF10" s="390" t="str">
        <f t="shared" si="8"/>
        <v/>
      </c>
      <c r="AG10" s="389" t="s">
        <v>0</v>
      </c>
      <c r="AH10" s="392" t="str">
        <f t="shared" si="9"/>
        <v/>
      </c>
      <c r="AJ10" s="4" t="str">
        <f t="shared" si="10"/>
        <v>Ort</v>
      </c>
      <c r="AM10" s="4">
        <v>4</v>
      </c>
      <c r="AN10" s="4" t="str">
        <f>Platzierung!T24</f>
        <v>Team 4</v>
      </c>
    </row>
    <row r="11" spans="1:73" ht="16.5" thickBot="1">
      <c r="A11" s="150">
        <f t="shared" si="0"/>
        <v>6</v>
      </c>
      <c r="B11" s="151" t="str">
        <f t="shared" si="1"/>
        <v>Datum</v>
      </c>
      <c r="C11" s="393" t="s">
        <v>75</v>
      </c>
      <c r="D11" s="394">
        <v>4</v>
      </c>
      <c r="E11" s="395">
        <v>2</v>
      </c>
      <c r="F11" s="395">
        <f>IF(H11&lt;21,COUNTIF(H$6:H11,"&lt;21"),"")</f>
        <v>6</v>
      </c>
      <c r="G11" s="396" t="str">
        <f t="shared" si="11"/>
        <v>Team 6</v>
      </c>
      <c r="H11" s="397">
        <v>6</v>
      </c>
      <c r="I11" s="398" t="s">
        <v>16</v>
      </c>
      <c r="J11" s="397">
        <v>7</v>
      </c>
      <c r="K11" s="396" t="str">
        <f t="shared" si="2"/>
        <v>Team 7</v>
      </c>
      <c r="L11" s="397">
        <v>3</v>
      </c>
      <c r="M11" s="396" t="str">
        <f t="shared" si="3"/>
        <v>Team 3</v>
      </c>
      <c r="N11" s="399"/>
      <c r="O11" s="400" t="s">
        <v>0</v>
      </c>
      <c r="P11" s="399"/>
      <c r="Q11" s="399"/>
      <c r="R11" s="400" t="s">
        <v>0</v>
      </c>
      <c r="S11" s="399"/>
      <c r="T11" s="399"/>
      <c r="U11" s="400" t="s">
        <v>0</v>
      </c>
      <c r="V11" s="399"/>
      <c r="W11" s="401"/>
      <c r="X11" s="401" t="str">
        <f t="shared" si="4"/>
        <v/>
      </c>
      <c r="Y11" s="400" t="s">
        <v>0</v>
      </c>
      <c r="Z11" s="401" t="str">
        <f t="shared" si="5"/>
        <v/>
      </c>
      <c r="AA11" s="401"/>
      <c r="AB11" s="401" t="str">
        <f t="shared" si="6"/>
        <v/>
      </c>
      <c r="AC11" s="400" t="s">
        <v>0</v>
      </c>
      <c r="AD11" s="401" t="str">
        <f t="shared" si="7"/>
        <v/>
      </c>
      <c r="AE11" s="402"/>
      <c r="AF11" s="401" t="str">
        <f t="shared" si="8"/>
        <v/>
      </c>
      <c r="AG11" s="400" t="s">
        <v>0</v>
      </c>
      <c r="AH11" s="403" t="str">
        <f t="shared" si="9"/>
        <v/>
      </c>
      <c r="AJ11" s="4" t="str">
        <f t="shared" si="10"/>
        <v>Ort</v>
      </c>
      <c r="AM11" s="4">
        <v>5</v>
      </c>
      <c r="AN11" s="4" t="str">
        <f>Platzierung!T25</f>
        <v>Team 5</v>
      </c>
    </row>
    <row r="12" spans="1:73" ht="15.75">
      <c r="A12" s="150">
        <f t="shared" si="0"/>
        <v>7</v>
      </c>
      <c r="B12" s="151" t="str">
        <f t="shared" si="1"/>
        <v>Datum</v>
      </c>
      <c r="C12" s="371" t="s">
        <v>75</v>
      </c>
      <c r="D12" s="372">
        <v>5</v>
      </c>
      <c r="E12" s="373">
        <v>1</v>
      </c>
      <c r="F12" s="373">
        <f>IF(H12&lt;21,COUNTIF(H$6:H12,"&lt;21"),"")</f>
        <v>7</v>
      </c>
      <c r="G12" s="374" t="str">
        <f t="shared" si="11"/>
        <v>Team 3</v>
      </c>
      <c r="H12" s="375">
        <v>3</v>
      </c>
      <c r="I12" s="376" t="s">
        <v>16</v>
      </c>
      <c r="J12" s="375">
        <v>9</v>
      </c>
      <c r="K12" s="374" t="str">
        <f t="shared" si="2"/>
        <v>Team 9</v>
      </c>
      <c r="L12" s="375">
        <v>8</v>
      </c>
      <c r="M12" s="374" t="str">
        <f t="shared" si="3"/>
        <v>Team 8</v>
      </c>
      <c r="N12" s="377"/>
      <c r="O12" s="378" t="s">
        <v>0</v>
      </c>
      <c r="P12" s="377"/>
      <c r="Q12" s="377"/>
      <c r="R12" s="378" t="s">
        <v>0</v>
      </c>
      <c r="S12" s="377"/>
      <c r="T12" s="377"/>
      <c r="U12" s="378" t="s">
        <v>0</v>
      </c>
      <c r="V12" s="377"/>
      <c r="W12" s="379"/>
      <c r="X12" s="379" t="str">
        <f t="shared" si="4"/>
        <v/>
      </c>
      <c r="Y12" s="378" t="s">
        <v>0</v>
      </c>
      <c r="Z12" s="379" t="str">
        <f t="shared" si="5"/>
        <v/>
      </c>
      <c r="AA12" s="379"/>
      <c r="AB12" s="379" t="str">
        <f t="shared" si="6"/>
        <v/>
      </c>
      <c r="AC12" s="378" t="s">
        <v>0</v>
      </c>
      <c r="AD12" s="379" t="str">
        <f t="shared" si="7"/>
        <v/>
      </c>
      <c r="AE12" s="380"/>
      <c r="AF12" s="379" t="str">
        <f t="shared" si="8"/>
        <v/>
      </c>
      <c r="AG12" s="378" t="s">
        <v>0</v>
      </c>
      <c r="AH12" s="381" t="str">
        <f t="shared" si="9"/>
        <v/>
      </c>
      <c r="AJ12" s="4" t="str">
        <f t="shared" si="10"/>
        <v>Ort</v>
      </c>
      <c r="AM12" s="4">
        <v>6</v>
      </c>
      <c r="AN12" s="4" t="str">
        <f>Platzierung!T26</f>
        <v>Team 6</v>
      </c>
    </row>
    <row r="13" spans="1:73" ht="16.5" thickBot="1">
      <c r="A13" s="150">
        <f t="shared" si="0"/>
        <v>8</v>
      </c>
      <c r="B13" s="151" t="str">
        <f t="shared" si="1"/>
        <v>Datum</v>
      </c>
      <c r="C13" s="382" t="s">
        <v>75</v>
      </c>
      <c r="D13" s="383">
        <v>5</v>
      </c>
      <c r="E13" s="384">
        <v>2</v>
      </c>
      <c r="F13" s="384">
        <f>IF(H13&lt;21,COUNTIF(H$6:H13,"&lt;21"),"")</f>
        <v>8</v>
      </c>
      <c r="G13" s="385" t="str">
        <f t="shared" si="11"/>
        <v>Team 4</v>
      </c>
      <c r="H13" s="386">
        <v>4</v>
      </c>
      <c r="I13" s="387" t="s">
        <v>16</v>
      </c>
      <c r="J13" s="386">
        <v>7</v>
      </c>
      <c r="K13" s="385" t="str">
        <f t="shared" si="2"/>
        <v>Team 7</v>
      </c>
      <c r="L13" s="386">
        <v>5</v>
      </c>
      <c r="M13" s="385" t="str">
        <f t="shared" si="3"/>
        <v>Team 5</v>
      </c>
      <c r="N13" s="388"/>
      <c r="O13" s="389" t="s">
        <v>0</v>
      </c>
      <c r="P13" s="388"/>
      <c r="Q13" s="388"/>
      <c r="R13" s="389" t="s">
        <v>0</v>
      </c>
      <c r="S13" s="388"/>
      <c r="T13" s="388"/>
      <c r="U13" s="389" t="s">
        <v>0</v>
      </c>
      <c r="V13" s="388"/>
      <c r="W13" s="390"/>
      <c r="X13" s="390" t="str">
        <f t="shared" si="4"/>
        <v/>
      </c>
      <c r="Y13" s="389" t="s">
        <v>0</v>
      </c>
      <c r="Z13" s="390" t="str">
        <f t="shared" si="5"/>
        <v/>
      </c>
      <c r="AA13" s="390"/>
      <c r="AB13" s="390" t="str">
        <f t="shared" si="6"/>
        <v/>
      </c>
      <c r="AC13" s="389" t="s">
        <v>0</v>
      </c>
      <c r="AD13" s="390" t="str">
        <f t="shared" si="7"/>
        <v/>
      </c>
      <c r="AE13" s="391"/>
      <c r="AF13" s="390" t="str">
        <f t="shared" si="8"/>
        <v/>
      </c>
      <c r="AG13" s="389" t="s">
        <v>0</v>
      </c>
      <c r="AH13" s="392" t="str">
        <f t="shared" si="9"/>
        <v/>
      </c>
      <c r="AJ13" s="4" t="str">
        <f t="shared" si="10"/>
        <v>Ort</v>
      </c>
      <c r="AM13" s="4">
        <v>7</v>
      </c>
      <c r="AN13" s="4" t="str">
        <f>Platzierung!T27</f>
        <v>Team 7</v>
      </c>
    </row>
    <row r="14" spans="1:73" ht="15.75">
      <c r="A14" s="150">
        <f t="shared" si="0"/>
        <v>9</v>
      </c>
      <c r="B14" s="151" t="str">
        <f t="shared" si="1"/>
        <v>Datum</v>
      </c>
      <c r="C14" s="404" t="s">
        <v>75</v>
      </c>
      <c r="D14" s="405">
        <v>6</v>
      </c>
      <c r="E14" s="406">
        <v>1</v>
      </c>
      <c r="F14" s="406">
        <f>IF(H14&lt;21,COUNTIF(H$6:H14,"&lt;21"),"")</f>
        <v>9</v>
      </c>
      <c r="G14" s="407" t="str">
        <f t="shared" si="11"/>
        <v>Team 6</v>
      </c>
      <c r="H14" s="408">
        <v>6</v>
      </c>
      <c r="I14" s="409" t="s">
        <v>16</v>
      </c>
      <c r="J14" s="408">
        <v>8</v>
      </c>
      <c r="K14" s="407" t="str">
        <f t="shared" si="2"/>
        <v>Team 8</v>
      </c>
      <c r="L14" s="408">
        <v>4</v>
      </c>
      <c r="M14" s="407" t="str">
        <f t="shared" si="3"/>
        <v>Team 4</v>
      </c>
      <c r="N14" s="410"/>
      <c r="O14" s="411" t="s">
        <v>0</v>
      </c>
      <c r="P14" s="410"/>
      <c r="Q14" s="410"/>
      <c r="R14" s="411" t="s">
        <v>0</v>
      </c>
      <c r="S14" s="410"/>
      <c r="T14" s="410"/>
      <c r="U14" s="411" t="s">
        <v>0</v>
      </c>
      <c r="V14" s="410"/>
      <c r="W14" s="412"/>
      <c r="X14" s="412" t="str">
        <f t="shared" si="4"/>
        <v/>
      </c>
      <c r="Y14" s="411" t="s">
        <v>0</v>
      </c>
      <c r="Z14" s="412" t="str">
        <f t="shared" si="5"/>
        <v/>
      </c>
      <c r="AA14" s="412"/>
      <c r="AB14" s="412" t="str">
        <f t="shared" si="6"/>
        <v/>
      </c>
      <c r="AC14" s="411" t="s">
        <v>0</v>
      </c>
      <c r="AD14" s="412" t="str">
        <f t="shared" si="7"/>
        <v/>
      </c>
      <c r="AE14" s="413"/>
      <c r="AF14" s="412" t="str">
        <f t="shared" si="8"/>
        <v/>
      </c>
      <c r="AG14" s="411" t="s">
        <v>0</v>
      </c>
      <c r="AH14" s="414" t="str">
        <f t="shared" si="9"/>
        <v/>
      </c>
      <c r="AJ14" s="4" t="str">
        <f t="shared" si="10"/>
        <v>Ort</v>
      </c>
      <c r="AM14" s="4">
        <v>8</v>
      </c>
      <c r="AN14" s="4" t="str">
        <f>Platzierung!T28</f>
        <v>Team 8</v>
      </c>
    </row>
    <row r="15" spans="1:73" ht="16.5" thickBot="1">
      <c r="A15" s="150">
        <f t="shared" si="0"/>
        <v>10</v>
      </c>
      <c r="B15" s="151" t="str">
        <f t="shared" si="1"/>
        <v>Datum</v>
      </c>
      <c r="C15" s="415" t="s">
        <v>75</v>
      </c>
      <c r="D15" s="416">
        <v>6</v>
      </c>
      <c r="E15" s="417">
        <v>2</v>
      </c>
      <c r="F15" s="417">
        <f>IF(H15&lt;21,COUNTIF(H$6:H15,"&lt;21"),"")</f>
        <v>10</v>
      </c>
      <c r="G15" s="418" t="str">
        <f t="shared" si="11"/>
        <v>Team 3</v>
      </c>
      <c r="H15" s="419">
        <v>3</v>
      </c>
      <c r="I15" s="420" t="s">
        <v>16</v>
      </c>
      <c r="J15" s="419">
        <v>5</v>
      </c>
      <c r="K15" s="418" t="str">
        <f t="shared" si="2"/>
        <v>Team 5</v>
      </c>
      <c r="L15" s="419">
        <v>7</v>
      </c>
      <c r="M15" s="418" t="str">
        <f t="shared" si="3"/>
        <v>Team 7</v>
      </c>
      <c r="N15" s="421"/>
      <c r="O15" s="422" t="s">
        <v>0</v>
      </c>
      <c r="P15" s="421"/>
      <c r="Q15" s="421"/>
      <c r="R15" s="422" t="s">
        <v>0</v>
      </c>
      <c r="S15" s="421"/>
      <c r="T15" s="421"/>
      <c r="U15" s="422" t="s">
        <v>0</v>
      </c>
      <c r="V15" s="421"/>
      <c r="W15" s="423"/>
      <c r="X15" s="423" t="str">
        <f t="shared" si="4"/>
        <v/>
      </c>
      <c r="Y15" s="422" t="s">
        <v>0</v>
      </c>
      <c r="Z15" s="423" t="str">
        <f t="shared" si="5"/>
        <v/>
      </c>
      <c r="AA15" s="423"/>
      <c r="AB15" s="423" t="str">
        <f t="shared" si="6"/>
        <v/>
      </c>
      <c r="AC15" s="422" t="s">
        <v>0</v>
      </c>
      <c r="AD15" s="423" t="str">
        <f t="shared" si="7"/>
        <v/>
      </c>
      <c r="AE15" s="424"/>
      <c r="AF15" s="423" t="str">
        <f t="shared" si="8"/>
        <v/>
      </c>
      <c r="AG15" s="422" t="s">
        <v>0</v>
      </c>
      <c r="AH15" s="425" t="str">
        <f t="shared" si="9"/>
        <v/>
      </c>
      <c r="AJ15" s="4" t="str">
        <f t="shared" si="10"/>
        <v>Ort</v>
      </c>
      <c r="AM15" s="4">
        <v>9</v>
      </c>
      <c r="AN15" s="4" t="str">
        <f>Platzierung!T29</f>
        <v>Team 9</v>
      </c>
    </row>
    <row r="16" spans="1:73" ht="15.75">
      <c r="A16" s="150">
        <f t="shared" si="0"/>
        <v>11</v>
      </c>
      <c r="B16" s="151" t="str">
        <f t="shared" si="1"/>
        <v>Datum</v>
      </c>
      <c r="C16" s="371" t="s">
        <v>75</v>
      </c>
      <c r="D16" s="372">
        <v>7</v>
      </c>
      <c r="E16" s="373">
        <v>1</v>
      </c>
      <c r="F16" s="373">
        <f>IF(H16&lt;21,COUNTIF(H$6:H16,"&lt;21"),"")</f>
        <v>11</v>
      </c>
      <c r="G16" s="374" t="str">
        <f t="shared" si="11"/>
        <v>Team 4</v>
      </c>
      <c r="H16" s="375">
        <v>4</v>
      </c>
      <c r="I16" s="376" t="s">
        <v>16</v>
      </c>
      <c r="J16" s="375">
        <v>6</v>
      </c>
      <c r="K16" s="374" t="str">
        <f t="shared" si="2"/>
        <v>Team 6</v>
      </c>
      <c r="L16" s="375">
        <v>5</v>
      </c>
      <c r="M16" s="374" t="str">
        <f t="shared" si="3"/>
        <v>Team 5</v>
      </c>
      <c r="N16" s="377"/>
      <c r="O16" s="378" t="s">
        <v>0</v>
      </c>
      <c r="P16" s="377"/>
      <c r="Q16" s="377"/>
      <c r="R16" s="378" t="s">
        <v>0</v>
      </c>
      <c r="S16" s="377"/>
      <c r="T16" s="377"/>
      <c r="U16" s="378" t="s">
        <v>0</v>
      </c>
      <c r="V16" s="377"/>
      <c r="W16" s="379"/>
      <c r="X16" s="379" t="str">
        <f t="shared" si="4"/>
        <v/>
      </c>
      <c r="Y16" s="378" t="s">
        <v>0</v>
      </c>
      <c r="Z16" s="379" t="str">
        <f t="shared" si="5"/>
        <v/>
      </c>
      <c r="AA16" s="379"/>
      <c r="AB16" s="379" t="str">
        <f t="shared" si="6"/>
        <v/>
      </c>
      <c r="AC16" s="378" t="s">
        <v>0</v>
      </c>
      <c r="AD16" s="379" t="str">
        <f t="shared" si="7"/>
        <v/>
      </c>
      <c r="AE16" s="380"/>
      <c r="AF16" s="379" t="str">
        <f t="shared" si="8"/>
        <v/>
      </c>
      <c r="AG16" s="378" t="s">
        <v>0</v>
      </c>
      <c r="AH16" s="381" t="str">
        <f t="shared" si="9"/>
        <v/>
      </c>
      <c r="AJ16" s="4" t="str">
        <f t="shared" si="10"/>
        <v>Ort</v>
      </c>
      <c r="AM16" s="4">
        <v>10</v>
      </c>
      <c r="AN16" s="4" t="e">
        <f>Platzierung!#REF!</f>
        <v>#REF!</v>
      </c>
    </row>
    <row r="17" spans="1:40" ht="16.5" thickBot="1">
      <c r="A17" s="150">
        <f t="shared" si="0"/>
        <v>12</v>
      </c>
      <c r="B17" s="151" t="str">
        <f t="shared" si="1"/>
        <v>Datum</v>
      </c>
      <c r="C17" s="382" t="s">
        <v>75</v>
      </c>
      <c r="D17" s="383">
        <v>7</v>
      </c>
      <c r="E17" s="384">
        <v>1</v>
      </c>
      <c r="F17" s="384">
        <f>IF(H17&lt;21,COUNTIF(H$6:H17,"&lt;21"),"")</f>
        <v>12</v>
      </c>
      <c r="G17" s="385" t="str">
        <f>IF(H17=21,"",INDEX($AM$7:$AN$27,H17,2))</f>
        <v>Team 7</v>
      </c>
      <c r="H17" s="386">
        <v>7</v>
      </c>
      <c r="I17" s="387" t="s">
        <v>16</v>
      </c>
      <c r="J17" s="386">
        <v>8</v>
      </c>
      <c r="K17" s="385" t="str">
        <f t="shared" si="2"/>
        <v>Team 8</v>
      </c>
      <c r="L17" s="386">
        <v>3</v>
      </c>
      <c r="M17" s="385" t="str">
        <f t="shared" si="3"/>
        <v>Team 3</v>
      </c>
      <c r="N17" s="388"/>
      <c r="O17" s="389" t="s">
        <v>0</v>
      </c>
      <c r="P17" s="388"/>
      <c r="Q17" s="388"/>
      <c r="R17" s="389" t="s">
        <v>0</v>
      </c>
      <c r="S17" s="388"/>
      <c r="T17" s="388"/>
      <c r="U17" s="389" t="s">
        <v>0</v>
      </c>
      <c r="V17" s="388"/>
      <c r="W17" s="390"/>
      <c r="X17" s="390" t="str">
        <f t="shared" si="4"/>
        <v/>
      </c>
      <c r="Y17" s="389" t="s">
        <v>0</v>
      </c>
      <c r="Z17" s="390" t="str">
        <f t="shared" si="5"/>
        <v/>
      </c>
      <c r="AA17" s="390"/>
      <c r="AB17" s="390" t="str">
        <f t="shared" si="6"/>
        <v/>
      </c>
      <c r="AC17" s="389" t="s">
        <v>0</v>
      </c>
      <c r="AD17" s="390" t="str">
        <f t="shared" si="7"/>
        <v/>
      </c>
      <c r="AE17" s="391"/>
      <c r="AF17" s="390" t="str">
        <f t="shared" si="8"/>
        <v/>
      </c>
      <c r="AG17" s="389" t="s">
        <v>0</v>
      </c>
      <c r="AH17" s="392" t="str">
        <f t="shared" si="9"/>
        <v/>
      </c>
      <c r="AJ17" s="4" t="str">
        <f t="shared" si="10"/>
        <v>Ort</v>
      </c>
      <c r="AM17" s="4">
        <v>11</v>
      </c>
      <c r="AN17" s="4" t="e">
        <f>Platzierung!#REF!</f>
        <v>#REF!</v>
      </c>
    </row>
    <row r="18" spans="1:40" ht="16.5" thickBot="1">
      <c r="A18" s="150">
        <f t="shared" si="0"/>
        <v>13</v>
      </c>
      <c r="B18" s="151" t="str">
        <f t="shared" si="1"/>
        <v>Datum</v>
      </c>
      <c r="C18" s="393" t="s">
        <v>75</v>
      </c>
      <c r="D18" s="394">
        <v>8</v>
      </c>
      <c r="E18" s="395">
        <v>1</v>
      </c>
      <c r="F18" s="395">
        <f>IF(H18&lt;21,COUNTIF(H$6:H18,"&lt;21"),"")</f>
        <v>13</v>
      </c>
      <c r="G18" s="396" t="str">
        <f t="shared" si="11"/>
        <v>Team 5</v>
      </c>
      <c r="H18" s="397">
        <v>5</v>
      </c>
      <c r="I18" s="398" t="s">
        <v>16</v>
      </c>
      <c r="J18" s="397">
        <v>9</v>
      </c>
      <c r="K18" s="396" t="str">
        <f t="shared" si="2"/>
        <v>Team 9</v>
      </c>
      <c r="L18" s="397">
        <v>4</v>
      </c>
      <c r="M18" s="396" t="str">
        <f t="shared" si="3"/>
        <v>Team 4</v>
      </c>
      <c r="N18" s="399"/>
      <c r="O18" s="400" t="s">
        <v>0</v>
      </c>
      <c r="P18" s="399"/>
      <c r="Q18" s="399"/>
      <c r="R18" s="400" t="s">
        <v>0</v>
      </c>
      <c r="S18" s="399"/>
      <c r="T18" s="399"/>
      <c r="U18" s="400" t="s">
        <v>0</v>
      </c>
      <c r="V18" s="399"/>
      <c r="W18" s="401"/>
      <c r="X18" s="401" t="str">
        <f t="shared" si="4"/>
        <v/>
      </c>
      <c r="Y18" s="400" t="s">
        <v>0</v>
      </c>
      <c r="Z18" s="401" t="str">
        <f t="shared" si="5"/>
        <v/>
      </c>
      <c r="AA18" s="401"/>
      <c r="AB18" s="401" t="str">
        <f t="shared" si="6"/>
        <v/>
      </c>
      <c r="AC18" s="400" t="s">
        <v>0</v>
      </c>
      <c r="AD18" s="401" t="str">
        <f t="shared" si="7"/>
        <v/>
      </c>
      <c r="AE18" s="402"/>
      <c r="AF18" s="401" t="str">
        <f t="shared" si="8"/>
        <v/>
      </c>
      <c r="AG18" s="400" t="s">
        <v>0</v>
      </c>
      <c r="AH18" s="403" t="str">
        <f t="shared" si="9"/>
        <v/>
      </c>
      <c r="AJ18" s="4" t="str">
        <f t="shared" si="10"/>
        <v>Ort</v>
      </c>
      <c r="AM18" s="4">
        <v>12</v>
      </c>
      <c r="AN18" s="4" t="e">
        <f>Platzierung!#REF!</f>
        <v>#REF!</v>
      </c>
    </row>
    <row r="19" spans="1:40" ht="16.5" thickBot="1">
      <c r="A19" s="150">
        <f t="shared" si="0"/>
        <v>14</v>
      </c>
      <c r="B19" s="151" t="str">
        <f t="shared" si="1"/>
        <v>Datum</v>
      </c>
      <c r="C19" s="437" t="s">
        <v>75</v>
      </c>
      <c r="D19" s="438">
        <v>9</v>
      </c>
      <c r="E19" s="439">
        <v>1</v>
      </c>
      <c r="F19" s="439">
        <f>IF(H19&lt;21,COUNTIF(H$6:H19,"&lt;21"),"")</f>
        <v>14</v>
      </c>
      <c r="G19" s="440" t="str">
        <f t="shared" si="11"/>
        <v>Team 8</v>
      </c>
      <c r="H19" s="441">
        <v>8</v>
      </c>
      <c r="I19" s="442" t="s">
        <v>16</v>
      </c>
      <c r="J19" s="441">
        <v>9</v>
      </c>
      <c r="K19" s="440" t="str">
        <f t="shared" si="2"/>
        <v>Team 9</v>
      </c>
      <c r="L19" s="441">
        <v>5</v>
      </c>
      <c r="M19" s="440" t="str">
        <f t="shared" si="3"/>
        <v>Team 5</v>
      </c>
      <c r="N19" s="443"/>
      <c r="O19" s="444" t="s">
        <v>0</v>
      </c>
      <c r="P19" s="443"/>
      <c r="Q19" s="443"/>
      <c r="R19" s="444" t="s">
        <v>0</v>
      </c>
      <c r="S19" s="443"/>
      <c r="T19" s="443"/>
      <c r="U19" s="444" t="s">
        <v>0</v>
      </c>
      <c r="V19" s="443"/>
      <c r="W19" s="445"/>
      <c r="X19" s="445" t="str">
        <f t="shared" si="4"/>
        <v/>
      </c>
      <c r="Y19" s="444" t="s">
        <v>0</v>
      </c>
      <c r="Z19" s="445" t="str">
        <f t="shared" si="5"/>
        <v/>
      </c>
      <c r="AA19" s="445"/>
      <c r="AB19" s="445" t="str">
        <f t="shared" si="6"/>
        <v/>
      </c>
      <c r="AC19" s="444" t="s">
        <v>0</v>
      </c>
      <c r="AD19" s="445" t="str">
        <f t="shared" si="7"/>
        <v/>
      </c>
      <c r="AE19" s="446"/>
      <c r="AF19" s="445" t="str">
        <f t="shared" si="8"/>
        <v/>
      </c>
      <c r="AG19" s="444" t="s">
        <v>0</v>
      </c>
      <c r="AH19" s="447" t="str">
        <f t="shared" si="9"/>
        <v/>
      </c>
      <c r="AJ19" s="4" t="str">
        <f t="shared" si="10"/>
        <v>Ort</v>
      </c>
      <c r="AM19" s="4">
        <v>13</v>
      </c>
      <c r="AN19" s="4" t="e">
        <f>Platzierung!#REF!</f>
        <v>#REF!</v>
      </c>
    </row>
    <row r="20" spans="1:40" ht="15.75" hidden="1">
      <c r="A20" s="150" t="str">
        <f t="shared" si="0"/>
        <v/>
      </c>
      <c r="B20" s="151" t="str">
        <f t="shared" si="1"/>
        <v>Datum</v>
      </c>
      <c r="C20" s="361" t="s">
        <v>75</v>
      </c>
      <c r="D20" s="362"/>
      <c r="E20" s="363">
        <v>1</v>
      </c>
      <c r="F20" s="363" t="str">
        <f>IF(H20&lt;21,COUNTIF(H$6:H20,"&lt;21"),"")</f>
        <v/>
      </c>
      <c r="G20" s="364" t="str">
        <f t="shared" si="11"/>
        <v/>
      </c>
      <c r="H20" s="365">
        <v>21</v>
      </c>
      <c r="I20" s="366" t="s">
        <v>16</v>
      </c>
      <c r="J20" s="365">
        <v>21</v>
      </c>
      <c r="K20" s="364" t="str">
        <f t="shared" si="2"/>
        <v/>
      </c>
      <c r="L20" s="365">
        <v>21</v>
      </c>
      <c r="M20" s="364" t="str">
        <f t="shared" si="3"/>
        <v/>
      </c>
      <c r="N20" s="367"/>
      <c r="O20" s="368" t="s">
        <v>0</v>
      </c>
      <c r="P20" s="367"/>
      <c r="Q20" s="367"/>
      <c r="R20" s="368" t="s">
        <v>0</v>
      </c>
      <c r="S20" s="367"/>
      <c r="T20" s="367"/>
      <c r="U20" s="368" t="s">
        <v>0</v>
      </c>
      <c r="V20" s="367"/>
      <c r="W20" s="369"/>
      <c r="X20" s="369" t="str">
        <f t="shared" si="4"/>
        <v/>
      </c>
      <c r="Y20" s="368" t="s">
        <v>0</v>
      </c>
      <c r="Z20" s="369" t="str">
        <f t="shared" si="5"/>
        <v/>
      </c>
      <c r="AA20" s="369"/>
      <c r="AB20" s="369" t="str">
        <f t="shared" si="6"/>
        <v/>
      </c>
      <c r="AC20" s="368" t="s">
        <v>0</v>
      </c>
      <c r="AD20" s="369" t="str">
        <f t="shared" si="7"/>
        <v/>
      </c>
      <c r="AE20" s="370"/>
      <c r="AF20" s="369" t="str">
        <f t="shared" si="8"/>
        <v/>
      </c>
      <c r="AG20" s="368" t="s">
        <v>0</v>
      </c>
      <c r="AH20" s="369" t="str">
        <f t="shared" si="9"/>
        <v/>
      </c>
      <c r="AJ20" s="4" t="str">
        <f t="shared" si="10"/>
        <v>Ort</v>
      </c>
      <c r="AM20" s="4">
        <v>14</v>
      </c>
      <c r="AN20" s="4" t="e">
        <f>Platzierung!#REF!</f>
        <v>#REF!</v>
      </c>
    </row>
    <row r="21" spans="1:40" ht="15.75" hidden="1">
      <c r="A21" s="150" t="str">
        <f t="shared" si="0"/>
        <v/>
      </c>
      <c r="B21" s="151" t="str">
        <f t="shared" si="1"/>
        <v>Datum</v>
      </c>
      <c r="C21" s="41" t="s">
        <v>75</v>
      </c>
      <c r="D21" s="42"/>
      <c r="E21" s="3">
        <v>1</v>
      </c>
      <c r="F21" s="3" t="str">
        <f>IF(H21&lt;21,COUNTIF(H$6:H21,"&lt;21"),"")</f>
        <v/>
      </c>
      <c r="G21" s="7" t="str">
        <f t="shared" si="11"/>
        <v/>
      </c>
      <c r="H21" s="345">
        <v>21</v>
      </c>
      <c r="I21" s="30" t="s">
        <v>16</v>
      </c>
      <c r="J21" s="345">
        <v>21</v>
      </c>
      <c r="K21" s="7" t="str">
        <f t="shared" si="2"/>
        <v/>
      </c>
      <c r="L21" s="345">
        <v>21</v>
      </c>
      <c r="M21" s="7" t="str">
        <f t="shared" si="3"/>
        <v/>
      </c>
      <c r="N21" s="39"/>
      <c r="O21" s="40" t="s">
        <v>0</v>
      </c>
      <c r="P21" s="39"/>
      <c r="Q21" s="39"/>
      <c r="R21" s="40" t="s">
        <v>0</v>
      </c>
      <c r="S21" s="39"/>
      <c r="T21" s="39"/>
      <c r="U21" s="40" t="s">
        <v>0</v>
      </c>
      <c r="V21" s="39"/>
      <c r="W21" s="38"/>
      <c r="X21" s="38" t="str">
        <f t="shared" si="4"/>
        <v/>
      </c>
      <c r="Y21" s="40" t="s">
        <v>0</v>
      </c>
      <c r="Z21" s="38" t="str">
        <f t="shared" si="5"/>
        <v/>
      </c>
      <c r="AA21" s="38"/>
      <c r="AB21" s="38" t="str">
        <f t="shared" si="6"/>
        <v/>
      </c>
      <c r="AC21" s="40" t="s">
        <v>0</v>
      </c>
      <c r="AD21" s="38" t="str">
        <f t="shared" si="7"/>
        <v/>
      </c>
      <c r="AE21" s="57"/>
      <c r="AF21" s="38" t="str">
        <f t="shared" si="8"/>
        <v/>
      </c>
      <c r="AG21" s="40" t="s">
        <v>0</v>
      </c>
      <c r="AH21" s="38" t="str">
        <f t="shared" si="9"/>
        <v/>
      </c>
      <c r="AJ21" s="4" t="str">
        <f t="shared" si="10"/>
        <v>Ort</v>
      </c>
      <c r="AM21" s="4">
        <v>15</v>
      </c>
      <c r="AN21" s="4" t="e">
        <f>Platzierung!#REF!</f>
        <v>#REF!</v>
      </c>
    </row>
    <row r="22" spans="1:40" ht="15.75" hidden="1">
      <c r="A22" s="150" t="str">
        <f t="shared" si="0"/>
        <v/>
      </c>
      <c r="B22" s="151" t="str">
        <f t="shared" si="1"/>
        <v>Datum</v>
      </c>
      <c r="C22" s="41" t="s">
        <v>75</v>
      </c>
      <c r="D22" s="42"/>
      <c r="E22" s="3">
        <v>1</v>
      </c>
      <c r="F22" s="3" t="str">
        <f>IF(H22&lt;21,COUNTIF(H$6:H22,"&lt;21"),"")</f>
        <v/>
      </c>
      <c r="G22" s="7" t="str">
        <f t="shared" si="11"/>
        <v/>
      </c>
      <c r="H22" s="345">
        <v>21</v>
      </c>
      <c r="I22" s="30" t="s">
        <v>16</v>
      </c>
      <c r="J22" s="345">
        <v>21</v>
      </c>
      <c r="K22" s="7" t="str">
        <f t="shared" si="2"/>
        <v/>
      </c>
      <c r="L22" s="345">
        <v>21</v>
      </c>
      <c r="M22" s="7" t="str">
        <f t="shared" si="3"/>
        <v/>
      </c>
      <c r="N22" s="39"/>
      <c r="O22" s="40" t="s">
        <v>0</v>
      </c>
      <c r="P22" s="39"/>
      <c r="Q22" s="39"/>
      <c r="R22" s="40" t="s">
        <v>0</v>
      </c>
      <c r="S22" s="39"/>
      <c r="T22" s="39"/>
      <c r="U22" s="40" t="s">
        <v>0</v>
      </c>
      <c r="V22" s="39"/>
      <c r="W22" s="38"/>
      <c r="X22" s="38" t="str">
        <f t="shared" si="4"/>
        <v/>
      </c>
      <c r="Y22" s="40" t="s">
        <v>0</v>
      </c>
      <c r="Z22" s="38" t="str">
        <f t="shared" si="5"/>
        <v/>
      </c>
      <c r="AA22" s="38"/>
      <c r="AB22" s="38" t="str">
        <f t="shared" si="6"/>
        <v/>
      </c>
      <c r="AC22" s="40" t="s">
        <v>0</v>
      </c>
      <c r="AD22" s="38" t="str">
        <f t="shared" si="7"/>
        <v/>
      </c>
      <c r="AE22" s="57"/>
      <c r="AF22" s="38" t="str">
        <f t="shared" si="8"/>
        <v/>
      </c>
      <c r="AG22" s="40" t="s">
        <v>0</v>
      </c>
      <c r="AH22" s="38" t="str">
        <f t="shared" si="9"/>
        <v/>
      </c>
      <c r="AJ22" s="4" t="str">
        <f t="shared" si="10"/>
        <v>Ort</v>
      </c>
      <c r="AM22" s="4">
        <v>16</v>
      </c>
      <c r="AN22" s="4" t="e">
        <f>Platzierung!#REF!</f>
        <v>#REF!</v>
      </c>
    </row>
    <row r="23" spans="1:40" ht="15.75" hidden="1">
      <c r="A23" s="150" t="str">
        <f t="shared" si="0"/>
        <v/>
      </c>
      <c r="B23" s="151" t="str">
        <f t="shared" si="1"/>
        <v>Datum</v>
      </c>
      <c r="C23" s="41" t="s">
        <v>75</v>
      </c>
      <c r="D23" s="42"/>
      <c r="E23" s="3">
        <v>1</v>
      </c>
      <c r="F23" s="3" t="str">
        <f>IF(H23&lt;21,COUNTIF(H$6:H23,"&lt;21"),"")</f>
        <v/>
      </c>
      <c r="G23" s="7" t="str">
        <f t="shared" si="11"/>
        <v/>
      </c>
      <c r="H23" s="345">
        <v>21</v>
      </c>
      <c r="I23" s="30" t="s">
        <v>16</v>
      </c>
      <c r="J23" s="345">
        <v>21</v>
      </c>
      <c r="K23" s="7" t="str">
        <f t="shared" si="2"/>
        <v/>
      </c>
      <c r="L23" s="345">
        <v>21</v>
      </c>
      <c r="M23" s="7" t="str">
        <f t="shared" si="3"/>
        <v/>
      </c>
      <c r="N23" s="39"/>
      <c r="O23" s="40" t="s">
        <v>0</v>
      </c>
      <c r="P23" s="39"/>
      <c r="Q23" s="39"/>
      <c r="R23" s="40" t="s">
        <v>0</v>
      </c>
      <c r="S23" s="39"/>
      <c r="T23" s="39"/>
      <c r="U23" s="40" t="s">
        <v>0</v>
      </c>
      <c r="V23" s="39"/>
      <c r="W23" s="38"/>
      <c r="X23" s="38" t="str">
        <f t="shared" si="4"/>
        <v/>
      </c>
      <c r="Y23" s="40" t="s">
        <v>0</v>
      </c>
      <c r="Z23" s="38" t="str">
        <f t="shared" si="5"/>
        <v/>
      </c>
      <c r="AA23" s="38"/>
      <c r="AB23" s="38" t="str">
        <f t="shared" si="6"/>
        <v/>
      </c>
      <c r="AC23" s="40" t="s">
        <v>0</v>
      </c>
      <c r="AD23" s="38" t="str">
        <f t="shared" si="7"/>
        <v/>
      </c>
      <c r="AE23" s="57"/>
      <c r="AF23" s="38" t="str">
        <f t="shared" si="8"/>
        <v/>
      </c>
      <c r="AG23" s="40" t="s">
        <v>0</v>
      </c>
      <c r="AH23" s="38" t="str">
        <f t="shared" si="9"/>
        <v/>
      </c>
      <c r="AJ23" s="4" t="str">
        <f t="shared" si="10"/>
        <v>Ort</v>
      </c>
      <c r="AM23" s="4">
        <v>17</v>
      </c>
      <c r="AN23" s="4" t="e">
        <f>Platzierung!#REF!</f>
        <v>#REF!</v>
      </c>
    </row>
    <row r="24" spans="1:40" ht="15.75" hidden="1">
      <c r="A24" s="150" t="str">
        <f t="shared" si="0"/>
        <v/>
      </c>
      <c r="B24" s="151" t="str">
        <f t="shared" si="1"/>
        <v>Datum</v>
      </c>
      <c r="C24" s="41" t="s">
        <v>75</v>
      </c>
      <c r="D24" s="42"/>
      <c r="E24" s="3">
        <v>1</v>
      </c>
      <c r="F24" s="3" t="str">
        <f>IF(H24&lt;21,COUNTIF(H$6:H24,"&lt;21"),"")</f>
        <v/>
      </c>
      <c r="G24" s="7" t="str">
        <f t="shared" si="11"/>
        <v/>
      </c>
      <c r="H24" s="345">
        <v>21</v>
      </c>
      <c r="I24" s="30" t="s">
        <v>16</v>
      </c>
      <c r="J24" s="345">
        <v>21</v>
      </c>
      <c r="K24" s="7" t="str">
        <f t="shared" si="2"/>
        <v/>
      </c>
      <c r="L24" s="345">
        <v>21</v>
      </c>
      <c r="M24" s="7" t="str">
        <f t="shared" si="3"/>
        <v/>
      </c>
      <c r="N24" s="39"/>
      <c r="O24" s="40" t="s">
        <v>0</v>
      </c>
      <c r="P24" s="39"/>
      <c r="Q24" s="39"/>
      <c r="R24" s="40" t="s">
        <v>0</v>
      </c>
      <c r="S24" s="39"/>
      <c r="T24" s="39"/>
      <c r="U24" s="40" t="s">
        <v>0</v>
      </c>
      <c r="V24" s="39"/>
      <c r="W24" s="38"/>
      <c r="X24" s="38" t="str">
        <f t="shared" si="4"/>
        <v/>
      </c>
      <c r="Y24" s="40" t="s">
        <v>0</v>
      </c>
      <c r="Z24" s="38" t="str">
        <f t="shared" si="5"/>
        <v/>
      </c>
      <c r="AA24" s="38"/>
      <c r="AB24" s="38" t="str">
        <f t="shared" si="6"/>
        <v/>
      </c>
      <c r="AC24" s="40" t="s">
        <v>0</v>
      </c>
      <c r="AD24" s="38" t="str">
        <f t="shared" si="7"/>
        <v/>
      </c>
      <c r="AE24" s="57"/>
      <c r="AF24" s="38" t="str">
        <f t="shared" si="8"/>
        <v/>
      </c>
      <c r="AG24" s="40" t="s">
        <v>0</v>
      </c>
      <c r="AH24" s="38" t="str">
        <f t="shared" si="9"/>
        <v/>
      </c>
      <c r="AJ24" s="4" t="str">
        <f t="shared" si="10"/>
        <v>Ort</v>
      </c>
      <c r="AM24" s="4">
        <v>18</v>
      </c>
      <c r="AN24" s="4" t="e">
        <f>Platzierung!#REF!</f>
        <v>#REF!</v>
      </c>
    </row>
    <row r="25" spans="1:40" ht="15.75" hidden="1">
      <c r="A25" s="150" t="str">
        <f t="shared" si="0"/>
        <v/>
      </c>
      <c r="B25" s="151" t="str">
        <f t="shared" si="1"/>
        <v>Datum</v>
      </c>
      <c r="C25" s="41" t="s">
        <v>75</v>
      </c>
      <c r="D25" s="42"/>
      <c r="E25" s="3">
        <v>1</v>
      </c>
      <c r="F25" s="3" t="str">
        <f>IF(H25&lt;21,COUNTIF(H$6:H25,"&lt;21"),"")</f>
        <v/>
      </c>
      <c r="G25" s="7" t="str">
        <f t="shared" si="11"/>
        <v/>
      </c>
      <c r="H25" s="345">
        <v>21</v>
      </c>
      <c r="I25" s="30" t="s">
        <v>16</v>
      </c>
      <c r="J25" s="345">
        <v>21</v>
      </c>
      <c r="K25" s="7" t="str">
        <f t="shared" si="2"/>
        <v/>
      </c>
      <c r="L25" s="345">
        <v>21</v>
      </c>
      <c r="M25" s="7" t="str">
        <f t="shared" si="3"/>
        <v/>
      </c>
      <c r="N25" s="39"/>
      <c r="O25" s="40" t="s">
        <v>0</v>
      </c>
      <c r="P25" s="39"/>
      <c r="Q25" s="39"/>
      <c r="R25" s="40" t="s">
        <v>0</v>
      </c>
      <c r="S25" s="39"/>
      <c r="T25" s="39"/>
      <c r="U25" s="40" t="s">
        <v>0</v>
      </c>
      <c r="V25" s="39"/>
      <c r="W25" s="38"/>
      <c r="X25" s="38" t="str">
        <f t="shared" si="4"/>
        <v/>
      </c>
      <c r="Y25" s="40" t="s">
        <v>0</v>
      </c>
      <c r="Z25" s="38" t="str">
        <f t="shared" si="5"/>
        <v/>
      </c>
      <c r="AA25" s="38"/>
      <c r="AB25" s="38" t="str">
        <f t="shared" si="6"/>
        <v/>
      </c>
      <c r="AC25" s="40" t="s">
        <v>0</v>
      </c>
      <c r="AD25" s="38" t="str">
        <f t="shared" si="7"/>
        <v/>
      </c>
      <c r="AE25" s="57"/>
      <c r="AF25" s="38" t="str">
        <f t="shared" si="8"/>
        <v/>
      </c>
      <c r="AG25" s="40" t="s">
        <v>0</v>
      </c>
      <c r="AH25" s="38" t="str">
        <f t="shared" si="9"/>
        <v/>
      </c>
      <c r="AJ25" s="4" t="str">
        <f t="shared" si="10"/>
        <v>Ort</v>
      </c>
      <c r="AM25" s="4">
        <v>19</v>
      </c>
      <c r="AN25" s="4" t="e">
        <f>Platzierung!#REF!</f>
        <v>#REF!</v>
      </c>
    </row>
    <row r="26" spans="1:40" ht="15.75" hidden="1">
      <c r="A26" s="150" t="str">
        <f t="shared" si="0"/>
        <v/>
      </c>
      <c r="B26" s="151" t="str">
        <f t="shared" si="1"/>
        <v>Datum</v>
      </c>
      <c r="C26" s="41" t="s">
        <v>75</v>
      </c>
      <c r="D26" s="42"/>
      <c r="E26" s="3">
        <v>1</v>
      </c>
      <c r="F26" s="3" t="str">
        <f>IF(H26&lt;21,COUNTIF(H$6:H26,"&lt;21"),"")</f>
        <v/>
      </c>
      <c r="G26" s="7" t="str">
        <f t="shared" si="11"/>
        <v/>
      </c>
      <c r="H26" s="345">
        <v>21</v>
      </c>
      <c r="I26" s="30" t="s">
        <v>16</v>
      </c>
      <c r="J26" s="345">
        <v>21</v>
      </c>
      <c r="K26" s="7" t="str">
        <f t="shared" si="2"/>
        <v/>
      </c>
      <c r="L26" s="345">
        <v>21</v>
      </c>
      <c r="M26" s="7" t="str">
        <f t="shared" si="3"/>
        <v/>
      </c>
      <c r="N26" s="39"/>
      <c r="O26" s="40" t="s">
        <v>0</v>
      </c>
      <c r="P26" s="39"/>
      <c r="Q26" s="39"/>
      <c r="R26" s="40" t="s">
        <v>0</v>
      </c>
      <c r="S26" s="39"/>
      <c r="T26" s="39"/>
      <c r="U26" s="40" t="s">
        <v>0</v>
      </c>
      <c r="V26" s="39"/>
      <c r="W26" s="38"/>
      <c r="X26" s="38" t="str">
        <f t="shared" si="4"/>
        <v/>
      </c>
      <c r="Y26" s="40" t="s">
        <v>0</v>
      </c>
      <c r="Z26" s="38" t="str">
        <f t="shared" si="5"/>
        <v/>
      </c>
      <c r="AA26" s="38"/>
      <c r="AB26" s="38" t="str">
        <f t="shared" si="6"/>
        <v/>
      </c>
      <c r="AC26" s="40" t="s">
        <v>0</v>
      </c>
      <c r="AD26" s="38" t="str">
        <f t="shared" si="7"/>
        <v/>
      </c>
      <c r="AE26" s="57"/>
      <c r="AF26" s="38" t="str">
        <f t="shared" si="8"/>
        <v/>
      </c>
      <c r="AG26" s="40" t="s">
        <v>0</v>
      </c>
      <c r="AH26" s="38" t="str">
        <f t="shared" si="9"/>
        <v/>
      </c>
      <c r="AJ26" s="4" t="str">
        <f t="shared" si="10"/>
        <v>Ort</v>
      </c>
      <c r="AM26" s="4">
        <v>20</v>
      </c>
      <c r="AN26" s="4" t="e">
        <f>Platzierung!#REF!</f>
        <v>#REF!</v>
      </c>
    </row>
    <row r="27" spans="1:40" ht="15.75" hidden="1">
      <c r="A27" s="150" t="str">
        <f t="shared" si="0"/>
        <v/>
      </c>
      <c r="B27" s="151" t="str">
        <f t="shared" si="1"/>
        <v>Datum</v>
      </c>
      <c r="C27" s="41" t="s">
        <v>75</v>
      </c>
      <c r="D27" s="42"/>
      <c r="E27" s="3">
        <v>1</v>
      </c>
      <c r="F27" s="3" t="str">
        <f>IF(H27&lt;21,COUNTIF(H$6:H27,"&lt;21"),"")</f>
        <v/>
      </c>
      <c r="G27" s="7" t="str">
        <f t="shared" si="11"/>
        <v/>
      </c>
      <c r="H27" s="345">
        <v>21</v>
      </c>
      <c r="I27" s="30" t="s">
        <v>16</v>
      </c>
      <c r="J27" s="345">
        <v>21</v>
      </c>
      <c r="K27" s="7" t="str">
        <f t="shared" si="2"/>
        <v/>
      </c>
      <c r="L27" s="345">
        <v>21</v>
      </c>
      <c r="M27" s="7" t="str">
        <f t="shared" si="3"/>
        <v/>
      </c>
      <c r="N27" s="39"/>
      <c r="O27" s="40" t="s">
        <v>0</v>
      </c>
      <c r="P27" s="39"/>
      <c r="Q27" s="39"/>
      <c r="R27" s="40" t="s">
        <v>0</v>
      </c>
      <c r="S27" s="39"/>
      <c r="T27" s="39"/>
      <c r="U27" s="40" t="s">
        <v>0</v>
      </c>
      <c r="V27" s="39"/>
      <c r="W27" s="38"/>
      <c r="X27" s="38" t="str">
        <f t="shared" si="4"/>
        <v/>
      </c>
      <c r="Y27" s="40" t="s">
        <v>0</v>
      </c>
      <c r="Z27" s="38" t="str">
        <f t="shared" si="5"/>
        <v/>
      </c>
      <c r="AA27" s="38"/>
      <c r="AB27" s="38" t="str">
        <f t="shared" si="6"/>
        <v/>
      </c>
      <c r="AC27" s="40" t="s">
        <v>0</v>
      </c>
      <c r="AD27" s="38" t="str">
        <f t="shared" si="7"/>
        <v/>
      </c>
      <c r="AE27" s="57"/>
      <c r="AF27" s="38" t="str">
        <f t="shared" si="8"/>
        <v/>
      </c>
      <c r="AG27" s="40" t="s">
        <v>0</v>
      </c>
      <c r="AH27" s="38" t="str">
        <f t="shared" si="9"/>
        <v/>
      </c>
      <c r="AJ27" s="4" t="str">
        <f t="shared" si="10"/>
        <v>Ort</v>
      </c>
      <c r="AM27" s="4">
        <v>21</v>
      </c>
      <c r="AN27" s="347"/>
    </row>
    <row r="28" spans="1:40" ht="15.75" hidden="1">
      <c r="A28" s="150" t="str">
        <f t="shared" si="0"/>
        <v/>
      </c>
      <c r="B28" s="151" t="str">
        <f t="shared" si="1"/>
        <v>Datum</v>
      </c>
      <c r="C28" s="41" t="s">
        <v>75</v>
      </c>
      <c r="D28" s="42"/>
      <c r="E28" s="3">
        <v>1</v>
      </c>
      <c r="F28" s="3" t="str">
        <f>IF(H28&lt;21,COUNTIF(H$6:H28,"&lt;21"),"")</f>
        <v/>
      </c>
      <c r="G28" s="7" t="str">
        <f t="shared" si="11"/>
        <v/>
      </c>
      <c r="H28" s="345">
        <v>21</v>
      </c>
      <c r="I28" s="30" t="s">
        <v>16</v>
      </c>
      <c r="J28" s="345">
        <v>21</v>
      </c>
      <c r="K28" s="7" t="str">
        <f t="shared" si="2"/>
        <v/>
      </c>
      <c r="L28" s="345">
        <v>21</v>
      </c>
      <c r="M28" s="7" t="str">
        <f t="shared" si="3"/>
        <v/>
      </c>
      <c r="N28" s="39"/>
      <c r="O28" s="40" t="s">
        <v>0</v>
      </c>
      <c r="P28" s="39"/>
      <c r="Q28" s="39"/>
      <c r="R28" s="40" t="s">
        <v>0</v>
      </c>
      <c r="S28" s="39"/>
      <c r="T28" s="39"/>
      <c r="U28" s="40" t="s">
        <v>0</v>
      </c>
      <c r="V28" s="39"/>
      <c r="W28" s="38"/>
      <c r="X28" s="38" t="str">
        <f t="shared" si="4"/>
        <v/>
      </c>
      <c r="Y28" s="40" t="s">
        <v>0</v>
      </c>
      <c r="Z28" s="38" t="str">
        <f t="shared" si="5"/>
        <v/>
      </c>
      <c r="AA28" s="38"/>
      <c r="AB28" s="38" t="str">
        <f t="shared" si="6"/>
        <v/>
      </c>
      <c r="AC28" s="40" t="s">
        <v>0</v>
      </c>
      <c r="AD28" s="38" t="str">
        <f t="shared" si="7"/>
        <v/>
      </c>
      <c r="AE28" s="57"/>
      <c r="AF28" s="38" t="str">
        <f t="shared" si="8"/>
        <v/>
      </c>
      <c r="AG28" s="40" t="s">
        <v>0</v>
      </c>
      <c r="AH28" s="38" t="str">
        <f t="shared" si="9"/>
        <v/>
      </c>
      <c r="AJ28" s="4" t="str">
        <f t="shared" si="10"/>
        <v>Ort</v>
      </c>
    </row>
    <row r="29" spans="1:40" ht="15.75" hidden="1">
      <c r="A29" s="150" t="str">
        <f t="shared" si="0"/>
        <v/>
      </c>
      <c r="B29" s="151" t="str">
        <f t="shared" si="1"/>
        <v>Datum</v>
      </c>
      <c r="C29" s="41" t="s">
        <v>75</v>
      </c>
      <c r="D29" s="42"/>
      <c r="E29" s="3">
        <v>1</v>
      </c>
      <c r="F29" s="3" t="str">
        <f>IF(H29&lt;21,COUNTIF(H$6:H29,"&lt;21"),"")</f>
        <v/>
      </c>
      <c r="G29" s="7" t="str">
        <f t="shared" si="11"/>
        <v/>
      </c>
      <c r="H29" s="345">
        <v>21</v>
      </c>
      <c r="I29" s="30" t="s">
        <v>16</v>
      </c>
      <c r="J29" s="345">
        <v>21</v>
      </c>
      <c r="K29" s="7" t="str">
        <f t="shared" si="2"/>
        <v/>
      </c>
      <c r="L29" s="345">
        <v>21</v>
      </c>
      <c r="M29" s="7" t="str">
        <f t="shared" si="3"/>
        <v/>
      </c>
      <c r="N29" s="39"/>
      <c r="O29" s="40" t="s">
        <v>0</v>
      </c>
      <c r="P29" s="39"/>
      <c r="Q29" s="39"/>
      <c r="R29" s="40" t="s">
        <v>0</v>
      </c>
      <c r="S29" s="39"/>
      <c r="T29" s="39"/>
      <c r="U29" s="40" t="s">
        <v>0</v>
      </c>
      <c r="V29" s="39"/>
      <c r="W29" s="38"/>
      <c r="X29" s="38" t="str">
        <f t="shared" si="4"/>
        <v/>
      </c>
      <c r="Y29" s="40" t="s">
        <v>0</v>
      </c>
      <c r="Z29" s="38" t="str">
        <f t="shared" si="5"/>
        <v/>
      </c>
      <c r="AA29" s="38"/>
      <c r="AB29" s="38" t="str">
        <f t="shared" si="6"/>
        <v/>
      </c>
      <c r="AC29" s="40" t="s">
        <v>0</v>
      </c>
      <c r="AD29" s="38" t="str">
        <f t="shared" si="7"/>
        <v/>
      </c>
      <c r="AE29" s="57"/>
      <c r="AF29" s="38" t="str">
        <f t="shared" si="8"/>
        <v/>
      </c>
      <c r="AG29" s="40" t="s">
        <v>0</v>
      </c>
      <c r="AH29" s="38" t="str">
        <f t="shared" si="9"/>
        <v/>
      </c>
      <c r="AJ29" s="4" t="str">
        <f t="shared" si="10"/>
        <v>Ort</v>
      </c>
    </row>
    <row r="30" spans="1:40" ht="15.75" hidden="1">
      <c r="A30" s="150" t="str">
        <f t="shared" si="0"/>
        <v/>
      </c>
      <c r="B30" s="151" t="str">
        <f t="shared" ref="B30:B35" si="12">K$4</f>
        <v>Datum</v>
      </c>
      <c r="C30" s="41" t="s">
        <v>75</v>
      </c>
      <c r="D30" s="42"/>
      <c r="E30" s="3">
        <v>1</v>
      </c>
      <c r="F30" s="3" t="str">
        <f>IF(H30&lt;21,COUNTIF(H$6:H30,"&lt;21"),"")</f>
        <v/>
      </c>
      <c r="G30" s="7" t="str">
        <f t="shared" si="11"/>
        <v/>
      </c>
      <c r="H30" s="345">
        <v>21</v>
      </c>
      <c r="I30" s="30" t="s">
        <v>16</v>
      </c>
      <c r="J30" s="345">
        <v>21</v>
      </c>
      <c r="K30" s="7" t="str">
        <f t="shared" si="2"/>
        <v/>
      </c>
      <c r="L30" s="345">
        <v>21</v>
      </c>
      <c r="M30" s="7" t="str">
        <f t="shared" si="3"/>
        <v/>
      </c>
      <c r="N30" s="39"/>
      <c r="O30" s="40" t="s">
        <v>0</v>
      </c>
      <c r="P30" s="39"/>
      <c r="Q30" s="39"/>
      <c r="R30" s="40" t="s">
        <v>0</v>
      </c>
      <c r="S30" s="39"/>
      <c r="T30" s="39"/>
      <c r="U30" s="40" t="s">
        <v>0</v>
      </c>
      <c r="V30" s="39"/>
      <c r="W30" s="38"/>
      <c r="X30" s="38" t="str">
        <f t="shared" si="4"/>
        <v/>
      </c>
      <c r="Y30" s="40" t="s">
        <v>0</v>
      </c>
      <c r="Z30" s="38" t="str">
        <f t="shared" si="5"/>
        <v/>
      </c>
      <c r="AA30" s="38"/>
      <c r="AB30" s="38" t="str">
        <f t="shared" si="6"/>
        <v/>
      </c>
      <c r="AC30" s="40" t="s">
        <v>0</v>
      </c>
      <c r="AD30" s="38" t="str">
        <f t="shared" si="7"/>
        <v/>
      </c>
      <c r="AE30" s="57"/>
      <c r="AF30" s="38" t="str">
        <f t="shared" si="8"/>
        <v/>
      </c>
      <c r="AG30" s="40" t="s">
        <v>0</v>
      </c>
      <c r="AH30" s="38" t="str">
        <f t="shared" si="9"/>
        <v/>
      </c>
      <c r="AJ30" s="4" t="str">
        <f t="shared" si="10"/>
        <v>Ort</v>
      </c>
      <c r="AM30" s="4">
        <v>18</v>
      </c>
    </row>
    <row r="31" spans="1:40" ht="15.75" hidden="1">
      <c r="A31" s="150" t="str">
        <f t="shared" si="0"/>
        <v/>
      </c>
      <c r="B31" s="151" t="str">
        <f t="shared" si="12"/>
        <v>Datum</v>
      </c>
      <c r="C31" s="41" t="s">
        <v>75</v>
      </c>
      <c r="D31" s="42"/>
      <c r="E31" s="3">
        <v>1</v>
      </c>
      <c r="F31" s="3" t="str">
        <f>IF(H31&lt;21,COUNTIF(H$6:H31,"&lt;21"),"")</f>
        <v/>
      </c>
      <c r="G31" s="7" t="str">
        <f t="shared" si="11"/>
        <v/>
      </c>
      <c r="H31" s="345">
        <v>21</v>
      </c>
      <c r="I31" s="30" t="s">
        <v>16</v>
      </c>
      <c r="J31" s="345">
        <v>21</v>
      </c>
      <c r="K31" s="7" t="str">
        <f t="shared" si="2"/>
        <v/>
      </c>
      <c r="L31" s="345">
        <v>21</v>
      </c>
      <c r="M31" s="7" t="str">
        <f t="shared" si="3"/>
        <v/>
      </c>
      <c r="N31" s="39"/>
      <c r="O31" s="40" t="s">
        <v>0</v>
      </c>
      <c r="P31" s="39"/>
      <c r="Q31" s="39"/>
      <c r="R31" s="40" t="s">
        <v>0</v>
      </c>
      <c r="S31" s="39"/>
      <c r="T31" s="39"/>
      <c r="U31" s="40" t="s">
        <v>0</v>
      </c>
      <c r="V31" s="39"/>
      <c r="W31" s="38"/>
      <c r="X31" s="38" t="str">
        <f t="shared" si="4"/>
        <v/>
      </c>
      <c r="Y31" s="40" t="s">
        <v>0</v>
      </c>
      <c r="Z31" s="38" t="str">
        <f t="shared" si="5"/>
        <v/>
      </c>
      <c r="AA31" s="38"/>
      <c r="AB31" s="38" t="str">
        <f t="shared" si="6"/>
        <v/>
      </c>
      <c r="AC31" s="40" t="s">
        <v>0</v>
      </c>
      <c r="AD31" s="38" t="str">
        <f t="shared" si="7"/>
        <v/>
      </c>
      <c r="AE31" s="57"/>
      <c r="AF31" s="38" t="str">
        <f t="shared" si="8"/>
        <v/>
      </c>
      <c r="AG31" s="40" t="s">
        <v>0</v>
      </c>
      <c r="AH31" s="38" t="str">
        <f t="shared" si="9"/>
        <v/>
      </c>
      <c r="AJ31" s="4" t="str">
        <f t="shared" si="10"/>
        <v>Ort</v>
      </c>
      <c r="AM31" s="4">
        <v>19</v>
      </c>
    </row>
    <row r="32" spans="1:40" ht="15.75" hidden="1">
      <c r="A32" s="150" t="str">
        <f t="shared" si="0"/>
        <v/>
      </c>
      <c r="B32" s="151" t="str">
        <f t="shared" si="12"/>
        <v>Datum</v>
      </c>
      <c r="C32" s="41" t="s">
        <v>75</v>
      </c>
      <c r="D32" s="42"/>
      <c r="E32" s="3">
        <v>1</v>
      </c>
      <c r="F32" s="3" t="str">
        <f>IF(H32&lt;21,COUNTIF(H$6:H32,"&lt;21"),"")</f>
        <v/>
      </c>
      <c r="G32" s="7" t="str">
        <f t="shared" si="11"/>
        <v/>
      </c>
      <c r="H32" s="345">
        <v>21</v>
      </c>
      <c r="I32" s="30" t="s">
        <v>16</v>
      </c>
      <c r="J32" s="345">
        <v>21</v>
      </c>
      <c r="K32" s="7" t="str">
        <f t="shared" si="2"/>
        <v/>
      </c>
      <c r="L32" s="345">
        <v>21</v>
      </c>
      <c r="M32" s="7" t="str">
        <f t="shared" si="3"/>
        <v/>
      </c>
      <c r="N32" s="39"/>
      <c r="O32" s="40" t="s">
        <v>0</v>
      </c>
      <c r="P32" s="39"/>
      <c r="Q32" s="39"/>
      <c r="R32" s="40" t="s">
        <v>0</v>
      </c>
      <c r="S32" s="39"/>
      <c r="T32" s="39"/>
      <c r="U32" s="40" t="s">
        <v>0</v>
      </c>
      <c r="V32" s="39"/>
      <c r="W32" s="38"/>
      <c r="X32" s="38" t="str">
        <f t="shared" si="4"/>
        <v/>
      </c>
      <c r="Y32" s="40" t="s">
        <v>0</v>
      </c>
      <c r="Z32" s="38" t="str">
        <f t="shared" si="5"/>
        <v/>
      </c>
      <c r="AA32" s="38"/>
      <c r="AB32" s="38" t="str">
        <f t="shared" si="6"/>
        <v/>
      </c>
      <c r="AC32" s="40" t="s">
        <v>0</v>
      </c>
      <c r="AD32" s="38" t="str">
        <f t="shared" si="7"/>
        <v/>
      </c>
      <c r="AE32" s="57"/>
      <c r="AF32" s="38" t="str">
        <f t="shared" si="8"/>
        <v/>
      </c>
      <c r="AG32" s="40" t="s">
        <v>0</v>
      </c>
      <c r="AH32" s="38" t="str">
        <f t="shared" si="9"/>
        <v/>
      </c>
      <c r="AJ32" s="4" t="str">
        <f t="shared" si="10"/>
        <v>Ort</v>
      </c>
      <c r="AM32" s="4">
        <v>20</v>
      </c>
    </row>
    <row r="33" spans="1:73" ht="15.75" hidden="1">
      <c r="A33" s="150" t="str">
        <f t="shared" si="0"/>
        <v/>
      </c>
      <c r="B33" s="151" t="str">
        <f t="shared" si="12"/>
        <v>Datum</v>
      </c>
      <c r="C33" s="41" t="s">
        <v>75</v>
      </c>
      <c r="D33" s="42"/>
      <c r="E33" s="3">
        <v>1</v>
      </c>
      <c r="F33" s="3" t="str">
        <f>IF(H33&lt;21,COUNTIF(H$6:H33,"&lt;21"),"")</f>
        <v/>
      </c>
      <c r="G33" s="7" t="str">
        <f t="shared" si="11"/>
        <v/>
      </c>
      <c r="H33" s="345">
        <v>21</v>
      </c>
      <c r="I33" s="30" t="s">
        <v>16</v>
      </c>
      <c r="J33" s="345">
        <v>21</v>
      </c>
      <c r="K33" s="7" t="str">
        <f t="shared" si="2"/>
        <v/>
      </c>
      <c r="L33" s="345">
        <v>21</v>
      </c>
      <c r="M33" s="7" t="str">
        <f t="shared" si="3"/>
        <v/>
      </c>
      <c r="N33" s="39"/>
      <c r="O33" s="40" t="s">
        <v>0</v>
      </c>
      <c r="P33" s="39"/>
      <c r="Q33" s="39"/>
      <c r="R33" s="40" t="s">
        <v>0</v>
      </c>
      <c r="S33" s="39"/>
      <c r="T33" s="39"/>
      <c r="U33" s="40" t="s">
        <v>0</v>
      </c>
      <c r="V33" s="39"/>
      <c r="W33" s="38"/>
      <c r="X33" s="38" t="str">
        <f t="shared" si="4"/>
        <v/>
      </c>
      <c r="Y33" s="40" t="s">
        <v>0</v>
      </c>
      <c r="Z33" s="38" t="str">
        <f t="shared" si="5"/>
        <v/>
      </c>
      <c r="AA33" s="38"/>
      <c r="AB33" s="38" t="str">
        <f t="shared" si="6"/>
        <v/>
      </c>
      <c r="AC33" s="40" t="s">
        <v>0</v>
      </c>
      <c r="AD33" s="38" t="str">
        <f t="shared" si="7"/>
        <v/>
      </c>
      <c r="AE33" s="57"/>
      <c r="AF33" s="38" t="str">
        <f t="shared" si="8"/>
        <v/>
      </c>
      <c r="AG33" s="40" t="s">
        <v>0</v>
      </c>
      <c r="AH33" s="38" t="str">
        <f t="shared" si="9"/>
        <v/>
      </c>
      <c r="AJ33" s="4" t="str">
        <f t="shared" si="10"/>
        <v>Ort</v>
      </c>
      <c r="AM33" s="4">
        <v>21</v>
      </c>
      <c r="AN33" s="347"/>
    </row>
    <row r="34" spans="1:73" ht="15.75" hidden="1">
      <c r="A34" s="150" t="str">
        <f t="shared" si="0"/>
        <v/>
      </c>
      <c r="B34" s="151" t="str">
        <f t="shared" si="12"/>
        <v>Datum</v>
      </c>
      <c r="C34" s="41" t="s">
        <v>75</v>
      </c>
      <c r="D34" s="42"/>
      <c r="E34" s="3">
        <v>1</v>
      </c>
      <c r="F34" s="3" t="str">
        <f>IF(H34&lt;21,COUNTIF(H$6:H34,"&lt;21"),"")</f>
        <v/>
      </c>
      <c r="G34" s="7" t="str">
        <f t="shared" si="11"/>
        <v/>
      </c>
      <c r="H34" s="345">
        <v>21</v>
      </c>
      <c r="I34" s="30" t="s">
        <v>16</v>
      </c>
      <c r="J34" s="345">
        <v>21</v>
      </c>
      <c r="K34" s="7" t="str">
        <f t="shared" si="2"/>
        <v/>
      </c>
      <c r="L34" s="345">
        <v>21</v>
      </c>
      <c r="M34" s="7" t="str">
        <f t="shared" si="3"/>
        <v/>
      </c>
      <c r="N34" s="39"/>
      <c r="O34" s="40" t="s">
        <v>0</v>
      </c>
      <c r="P34" s="39"/>
      <c r="Q34" s="39"/>
      <c r="R34" s="40" t="s">
        <v>0</v>
      </c>
      <c r="S34" s="39"/>
      <c r="T34" s="39"/>
      <c r="U34" s="40" t="s">
        <v>0</v>
      </c>
      <c r="V34" s="39"/>
      <c r="W34" s="38"/>
      <c r="X34" s="38" t="str">
        <f t="shared" si="4"/>
        <v/>
      </c>
      <c r="Y34" s="40" t="s">
        <v>0</v>
      </c>
      <c r="Z34" s="38" t="str">
        <f t="shared" si="5"/>
        <v/>
      </c>
      <c r="AA34" s="38"/>
      <c r="AB34" s="38" t="str">
        <f t="shared" si="6"/>
        <v/>
      </c>
      <c r="AC34" s="40" t="s">
        <v>0</v>
      </c>
      <c r="AD34" s="38" t="str">
        <f t="shared" si="7"/>
        <v/>
      </c>
      <c r="AE34" s="57"/>
      <c r="AF34" s="38" t="str">
        <f t="shared" si="8"/>
        <v/>
      </c>
      <c r="AG34" s="40" t="s">
        <v>0</v>
      </c>
      <c r="AH34" s="38" t="str">
        <f t="shared" si="9"/>
        <v/>
      </c>
      <c r="AJ34" s="4" t="str">
        <f t="shared" si="10"/>
        <v>Ort</v>
      </c>
    </row>
    <row r="35" spans="1:73" ht="15.75" hidden="1">
      <c r="A35" s="150" t="str">
        <f t="shared" si="0"/>
        <v/>
      </c>
      <c r="B35" s="151" t="str">
        <f t="shared" si="12"/>
        <v>Datum</v>
      </c>
      <c r="C35" s="41" t="s">
        <v>75</v>
      </c>
      <c r="D35" s="42"/>
      <c r="E35" s="3">
        <v>1</v>
      </c>
      <c r="F35" s="3" t="str">
        <f>IF(H35&lt;21,COUNTIF(H$6:H35,"&lt;21"),"")</f>
        <v/>
      </c>
      <c r="G35" s="7" t="str">
        <f t="shared" si="11"/>
        <v/>
      </c>
      <c r="H35" s="345">
        <v>21</v>
      </c>
      <c r="I35" s="30" t="s">
        <v>16</v>
      </c>
      <c r="J35" s="345">
        <v>21</v>
      </c>
      <c r="K35" s="7" t="str">
        <f t="shared" si="2"/>
        <v/>
      </c>
      <c r="L35" s="345">
        <v>21</v>
      </c>
      <c r="M35" s="7" t="str">
        <f t="shared" si="3"/>
        <v/>
      </c>
      <c r="N35" s="39"/>
      <c r="O35" s="40" t="s">
        <v>0</v>
      </c>
      <c r="P35" s="39"/>
      <c r="Q35" s="39"/>
      <c r="R35" s="40" t="s">
        <v>0</v>
      </c>
      <c r="S35" s="39"/>
      <c r="T35" s="39"/>
      <c r="U35" s="40" t="s">
        <v>0</v>
      </c>
      <c r="V35" s="39"/>
      <c r="W35" s="38"/>
      <c r="X35" s="38" t="str">
        <f t="shared" si="4"/>
        <v/>
      </c>
      <c r="Y35" s="40" t="s">
        <v>0</v>
      </c>
      <c r="Z35" s="38" t="str">
        <f t="shared" si="5"/>
        <v/>
      </c>
      <c r="AA35" s="38"/>
      <c r="AB35" s="38" t="str">
        <f t="shared" si="6"/>
        <v/>
      </c>
      <c r="AC35" s="40" t="s">
        <v>0</v>
      </c>
      <c r="AD35" s="38" t="str">
        <f t="shared" si="7"/>
        <v/>
      </c>
      <c r="AE35" s="57"/>
      <c r="AF35" s="38" t="str">
        <f t="shared" si="8"/>
        <v/>
      </c>
      <c r="AG35" s="40" t="s">
        <v>0</v>
      </c>
      <c r="AH35" s="38" t="str">
        <f t="shared" si="9"/>
        <v/>
      </c>
      <c r="AJ35" s="4" t="str">
        <f t="shared" si="10"/>
        <v>Ort</v>
      </c>
    </row>
    <row r="36" spans="1:73">
      <c r="W36" s="35"/>
      <c r="X36" s="35"/>
      <c r="Y36" s="35"/>
      <c r="Z36" s="35"/>
      <c r="AE36" s="58"/>
    </row>
    <row r="37" spans="1:73">
      <c r="A37" s="151"/>
      <c r="B37" s="151"/>
      <c r="W37" s="35"/>
      <c r="X37" s="35"/>
      <c r="Y37" s="35"/>
      <c r="Z37" s="35"/>
      <c r="AE37" s="58"/>
    </row>
    <row r="38" spans="1:73" s="18" customFormat="1" ht="20.25">
      <c r="C38" s="14"/>
      <c r="D38" s="15"/>
      <c r="E38" s="15"/>
      <c r="F38" s="16" t="s">
        <v>133</v>
      </c>
      <c r="I38" s="16"/>
      <c r="J38" s="16"/>
      <c r="K38" s="354" t="s">
        <v>84</v>
      </c>
      <c r="L38" s="354"/>
      <c r="M38" s="355" t="s">
        <v>146</v>
      </c>
      <c r="N38" s="14"/>
      <c r="O38" s="14"/>
      <c r="P38" s="356" t="s">
        <v>147</v>
      </c>
      <c r="Q38" s="14"/>
      <c r="R38" s="14"/>
      <c r="S38" s="14"/>
      <c r="T38" s="14"/>
      <c r="U38" s="14"/>
      <c r="V38" s="14"/>
      <c r="W38" s="36"/>
      <c r="X38" s="36"/>
      <c r="Y38" s="36"/>
      <c r="Z38" s="36"/>
      <c r="AA38" s="36"/>
      <c r="AB38" s="36"/>
      <c r="AC38" s="36"/>
      <c r="AD38" s="36"/>
      <c r="AE38" s="55"/>
      <c r="AF38" s="36"/>
      <c r="AG38" s="36"/>
      <c r="AH38" s="36"/>
      <c r="AM38" s="4"/>
      <c r="AN38" s="4"/>
    </row>
    <row r="39" spans="1:73" s="31" customFormat="1" ht="21" thickBot="1">
      <c r="A39" s="149" t="s">
        <v>13</v>
      </c>
      <c r="B39" s="21" t="s">
        <v>84</v>
      </c>
      <c r="C39" s="358" t="s">
        <v>8</v>
      </c>
      <c r="D39" s="359" t="s">
        <v>4</v>
      </c>
      <c r="E39" s="359" t="s">
        <v>3</v>
      </c>
      <c r="F39" s="359" t="s">
        <v>13</v>
      </c>
      <c r="G39" s="28" t="s">
        <v>7</v>
      </c>
      <c r="H39" s="345" t="s">
        <v>24</v>
      </c>
      <c r="I39" s="29"/>
      <c r="J39" s="346" t="s">
        <v>25</v>
      </c>
      <c r="K39" s="28" t="s">
        <v>6</v>
      </c>
      <c r="L39" s="345" t="s">
        <v>76</v>
      </c>
      <c r="M39" s="29" t="s">
        <v>5</v>
      </c>
      <c r="N39" s="490" t="s">
        <v>29</v>
      </c>
      <c r="O39" s="490"/>
      <c r="P39" s="490"/>
      <c r="Q39" s="490" t="s">
        <v>30</v>
      </c>
      <c r="R39" s="490"/>
      <c r="S39" s="490"/>
      <c r="T39" s="490" t="s">
        <v>31</v>
      </c>
      <c r="U39" s="490"/>
      <c r="V39" s="490"/>
      <c r="W39" s="37"/>
      <c r="X39" s="489" t="s">
        <v>2</v>
      </c>
      <c r="Y39" s="489"/>
      <c r="Z39" s="489"/>
      <c r="AA39" s="37"/>
      <c r="AB39" s="489" t="s">
        <v>32</v>
      </c>
      <c r="AC39" s="489"/>
      <c r="AD39" s="489"/>
      <c r="AE39" s="360"/>
      <c r="AF39" s="489" t="s">
        <v>28</v>
      </c>
      <c r="AG39" s="489"/>
      <c r="AH39" s="489"/>
      <c r="AM39" s="18"/>
      <c r="AN39" s="18"/>
      <c r="BU39" s="357" t="s">
        <v>148</v>
      </c>
    </row>
    <row r="40" spans="1:73" ht="15.75">
      <c r="A40" s="3">
        <f>F40</f>
        <v>15</v>
      </c>
      <c r="B40" s="448" t="str">
        <f>K$38</f>
        <v>Datum</v>
      </c>
      <c r="C40" s="371">
        <v>0.41666666666666669</v>
      </c>
      <c r="D40" s="372">
        <v>1</v>
      </c>
      <c r="E40" s="373">
        <v>1</v>
      </c>
      <c r="F40" s="373">
        <f>IF(H40&lt;21,COUNTIF(H$6:H40,"&lt;21"),"")</f>
        <v>15</v>
      </c>
      <c r="G40" s="374" t="str">
        <f>IF(H40=21,"",INDEX($AM$7:$AN$27,H40,2))</f>
        <v>Team 8</v>
      </c>
      <c r="H40" s="449">
        <v>8</v>
      </c>
      <c r="I40" s="376" t="s">
        <v>16</v>
      </c>
      <c r="J40" s="449">
        <v>2</v>
      </c>
      <c r="K40" s="374" t="str">
        <f t="shared" ref="K40:K69" si="13">IF(J40=21,"",INDEX($AM$7:$AN$27,J40,2))</f>
        <v>Team 2</v>
      </c>
      <c r="L40" s="449">
        <v>6</v>
      </c>
      <c r="M40" s="374" t="str">
        <f t="shared" ref="M40:M69" si="14">IF(L40=21,"",INDEX($AM$7:$AN$27,L40,2))</f>
        <v>Team 6</v>
      </c>
      <c r="N40" s="377"/>
      <c r="O40" s="378" t="s">
        <v>0</v>
      </c>
      <c r="P40" s="377"/>
      <c r="Q40" s="377"/>
      <c r="R40" s="378" t="s">
        <v>0</v>
      </c>
      <c r="S40" s="377"/>
      <c r="T40" s="377"/>
      <c r="U40" s="378" t="s">
        <v>0</v>
      </c>
      <c r="V40" s="377"/>
      <c r="W40" s="379"/>
      <c r="X40" s="379" t="str">
        <f t="shared" ref="X40:X69" si="15">IF(N40+P40&gt;0,IF(AB40&gt;0,IF(AB40&gt;AD40,2,IF(AB40&lt;AD40,0,1)),0),"")</f>
        <v/>
      </c>
      <c r="Y40" s="378" t="s">
        <v>0</v>
      </c>
      <c r="Z40" s="379" t="str">
        <f t="shared" ref="Z40:Z69" si="16">IF(N40+P40&gt;0,IF(AD40&gt;0,IF(AD40&gt;AB40,2,IF(AD40&lt;AB40,0,1)),0),"")</f>
        <v/>
      </c>
      <c r="AA40" s="379"/>
      <c r="AB40" s="379" t="str">
        <f t="shared" ref="AB40:AB69" si="17">IF(N40+P40&gt;0,IF(N40&gt;P40,1,0)+IF(Q40&gt;S40,1,0)+IF(T40&gt;V40,1,0),"")</f>
        <v/>
      </c>
      <c r="AC40" s="378" t="s">
        <v>0</v>
      </c>
      <c r="AD40" s="379" t="str">
        <f t="shared" ref="AD40:AD69" si="18">IF(N40+P40&gt;0,IF(N40&lt;P40,1,0)+IF(Q40&lt;S40,1,0)+IF(T40&lt;V40,1,0),"")</f>
        <v/>
      </c>
      <c r="AE40" s="380"/>
      <c r="AF40" s="379" t="str">
        <f t="shared" ref="AF40:AF69" si="19">IF(N40+P40&gt;0,N40+Q40+T40,"")</f>
        <v/>
      </c>
      <c r="AG40" s="378" t="s">
        <v>0</v>
      </c>
      <c r="AH40" s="381" t="str">
        <f t="shared" ref="AH40:AH69" si="20">IF(N40+P40&gt;0,P40+S40+V40,"")</f>
        <v/>
      </c>
      <c r="AJ40" s="4" t="str">
        <f>M$38</f>
        <v>Ort</v>
      </c>
      <c r="AM40" s="31"/>
      <c r="AN40" s="31"/>
      <c r="AQ40" s="4" t="s">
        <v>145</v>
      </c>
      <c r="AR40" s="4" t="str">
        <f>Platzierung!T23</f>
        <v>Team 3</v>
      </c>
      <c r="BU40" s="4" t="str">
        <f>Platzierung!T23</f>
        <v>Team 3</v>
      </c>
    </row>
    <row r="41" spans="1:73" ht="16.5" thickBot="1">
      <c r="A41" s="3">
        <f t="shared" ref="A41:A69" si="21">F41</f>
        <v>16</v>
      </c>
      <c r="B41" s="448" t="str">
        <f t="shared" ref="B41:B69" si="22">K$38</f>
        <v>Datum</v>
      </c>
      <c r="C41" s="382">
        <v>0.41666666666666669</v>
      </c>
      <c r="D41" s="383">
        <v>1</v>
      </c>
      <c r="E41" s="384">
        <v>1</v>
      </c>
      <c r="F41" s="384">
        <f>IF(H41&lt;21,COUNTIF(H$6:H41,"&lt;21"),"")</f>
        <v>16</v>
      </c>
      <c r="G41" s="385" t="str">
        <f>IF(H41=21,"",INDEX($AM$7:$AN$27,H41,2))</f>
        <v>Team 5</v>
      </c>
      <c r="H41" s="386">
        <v>5</v>
      </c>
      <c r="I41" s="387" t="s">
        <v>16</v>
      </c>
      <c r="J41" s="386">
        <v>7</v>
      </c>
      <c r="K41" s="385" t="str">
        <f t="shared" si="13"/>
        <v>Team 7</v>
      </c>
      <c r="L41" s="386">
        <v>1</v>
      </c>
      <c r="M41" s="385" t="str">
        <f t="shared" si="14"/>
        <v>Team 1</v>
      </c>
      <c r="N41" s="388"/>
      <c r="O41" s="389" t="s">
        <v>0</v>
      </c>
      <c r="P41" s="388"/>
      <c r="Q41" s="388"/>
      <c r="R41" s="389" t="s">
        <v>0</v>
      </c>
      <c r="S41" s="388"/>
      <c r="T41" s="388"/>
      <c r="U41" s="389" t="s">
        <v>0</v>
      </c>
      <c r="V41" s="388"/>
      <c r="W41" s="390"/>
      <c r="X41" s="390" t="str">
        <f t="shared" si="15"/>
        <v/>
      </c>
      <c r="Y41" s="389" t="s">
        <v>0</v>
      </c>
      <c r="Z41" s="390" t="str">
        <f t="shared" si="16"/>
        <v/>
      </c>
      <c r="AA41" s="390"/>
      <c r="AB41" s="390" t="str">
        <f t="shared" si="17"/>
        <v/>
      </c>
      <c r="AC41" s="389" t="s">
        <v>0</v>
      </c>
      <c r="AD41" s="390" t="str">
        <f t="shared" si="18"/>
        <v/>
      </c>
      <c r="AE41" s="391"/>
      <c r="AF41" s="390" t="str">
        <f t="shared" si="19"/>
        <v/>
      </c>
      <c r="AG41" s="389" t="s">
        <v>0</v>
      </c>
      <c r="AH41" s="392" t="str">
        <f t="shared" si="20"/>
        <v/>
      </c>
      <c r="AJ41" s="4" t="str">
        <f t="shared" ref="AJ41:AJ69" si="23">M$38</f>
        <v>Ort</v>
      </c>
      <c r="AQ41" s="4" t="s">
        <v>145</v>
      </c>
      <c r="AR41" s="4" t="str">
        <f>Platzierung!T24</f>
        <v>Team 4</v>
      </c>
      <c r="BU41" s="4" t="str">
        <f>Platzierung!T24</f>
        <v>Team 4</v>
      </c>
    </row>
    <row r="42" spans="1:73" ht="16.5" thickBot="1">
      <c r="A42" s="3">
        <f t="shared" si="21"/>
        <v>17</v>
      </c>
      <c r="B42" s="448" t="str">
        <f t="shared" si="22"/>
        <v>Datum</v>
      </c>
      <c r="C42" s="393" t="s">
        <v>75</v>
      </c>
      <c r="D42" s="394">
        <v>2</v>
      </c>
      <c r="E42" s="395">
        <v>1</v>
      </c>
      <c r="F42" s="395">
        <f>IF(H42&lt;21,COUNTIF(H$6:H42,"&lt;21"),"")</f>
        <v>17</v>
      </c>
      <c r="G42" s="396" t="str">
        <f t="shared" ref="G42:G69" si="24">IF(H42=21,"",INDEX($AM$7:$AN$27,H42,2))</f>
        <v>Team 1</v>
      </c>
      <c r="H42" s="397">
        <v>1</v>
      </c>
      <c r="I42" s="398" t="s">
        <v>16</v>
      </c>
      <c r="J42" s="397">
        <v>6</v>
      </c>
      <c r="K42" s="396" t="str">
        <f t="shared" si="13"/>
        <v>Team 6</v>
      </c>
      <c r="L42" s="397">
        <v>5</v>
      </c>
      <c r="M42" s="396" t="str">
        <f t="shared" si="14"/>
        <v>Team 5</v>
      </c>
      <c r="N42" s="399"/>
      <c r="O42" s="400" t="s">
        <v>0</v>
      </c>
      <c r="P42" s="399"/>
      <c r="Q42" s="399"/>
      <c r="R42" s="400" t="s">
        <v>0</v>
      </c>
      <c r="S42" s="399"/>
      <c r="T42" s="399"/>
      <c r="U42" s="400" t="s">
        <v>0</v>
      </c>
      <c r="V42" s="399"/>
      <c r="W42" s="401"/>
      <c r="X42" s="401" t="str">
        <f t="shared" si="15"/>
        <v/>
      </c>
      <c r="Y42" s="400" t="s">
        <v>0</v>
      </c>
      <c r="Z42" s="401" t="str">
        <f t="shared" si="16"/>
        <v/>
      </c>
      <c r="AA42" s="401"/>
      <c r="AB42" s="401" t="str">
        <f t="shared" si="17"/>
        <v/>
      </c>
      <c r="AC42" s="400" t="s">
        <v>0</v>
      </c>
      <c r="AD42" s="401" t="str">
        <f t="shared" si="18"/>
        <v/>
      </c>
      <c r="AE42" s="402"/>
      <c r="AF42" s="401" t="str">
        <f t="shared" si="19"/>
        <v/>
      </c>
      <c r="AG42" s="400" t="s">
        <v>0</v>
      </c>
      <c r="AH42" s="403" t="str">
        <f t="shared" si="20"/>
        <v/>
      </c>
      <c r="AJ42" s="4" t="str">
        <f t="shared" si="23"/>
        <v>Ort</v>
      </c>
    </row>
    <row r="43" spans="1:73" ht="15.75">
      <c r="A43" s="3">
        <f t="shared" si="21"/>
        <v>18</v>
      </c>
      <c r="B43" s="448" t="str">
        <f t="shared" si="22"/>
        <v>Datum</v>
      </c>
      <c r="C43" s="371" t="s">
        <v>75</v>
      </c>
      <c r="D43" s="372">
        <v>3</v>
      </c>
      <c r="E43" s="373">
        <v>1</v>
      </c>
      <c r="F43" s="373">
        <f>IF(H43&lt;21,COUNTIF(H$6:H43,"&lt;21"),"")</f>
        <v>18</v>
      </c>
      <c r="G43" s="374" t="str">
        <f t="shared" si="24"/>
        <v>Team 2</v>
      </c>
      <c r="H43" s="449">
        <v>2</v>
      </c>
      <c r="I43" s="376" t="s">
        <v>16</v>
      </c>
      <c r="J43" s="449">
        <v>7</v>
      </c>
      <c r="K43" s="374" t="str">
        <f t="shared" si="13"/>
        <v>Team 7</v>
      </c>
      <c r="L43" s="449">
        <v>9</v>
      </c>
      <c r="M43" s="374" t="str">
        <f t="shared" si="14"/>
        <v>Team 9</v>
      </c>
      <c r="N43" s="377"/>
      <c r="O43" s="378" t="s">
        <v>0</v>
      </c>
      <c r="P43" s="377"/>
      <c r="Q43" s="377"/>
      <c r="R43" s="378" t="s">
        <v>0</v>
      </c>
      <c r="S43" s="377"/>
      <c r="T43" s="377"/>
      <c r="U43" s="378" t="s">
        <v>0</v>
      </c>
      <c r="V43" s="377"/>
      <c r="W43" s="379"/>
      <c r="X43" s="379" t="str">
        <f t="shared" si="15"/>
        <v/>
      </c>
      <c r="Y43" s="378" t="s">
        <v>0</v>
      </c>
      <c r="Z43" s="379" t="str">
        <f t="shared" si="16"/>
        <v/>
      </c>
      <c r="AA43" s="379"/>
      <c r="AB43" s="379" t="str">
        <f t="shared" si="17"/>
        <v/>
      </c>
      <c r="AC43" s="378" t="s">
        <v>0</v>
      </c>
      <c r="AD43" s="379" t="str">
        <f t="shared" si="18"/>
        <v/>
      </c>
      <c r="AE43" s="380"/>
      <c r="AF43" s="379" t="str">
        <f t="shared" si="19"/>
        <v/>
      </c>
      <c r="AG43" s="378" t="s">
        <v>0</v>
      </c>
      <c r="AH43" s="381" t="str">
        <f t="shared" si="20"/>
        <v/>
      </c>
      <c r="AJ43" s="4" t="str">
        <f t="shared" si="23"/>
        <v>Ort</v>
      </c>
    </row>
    <row r="44" spans="1:73" ht="16.5" thickBot="1">
      <c r="A44" s="3">
        <f t="shared" si="21"/>
        <v>19</v>
      </c>
      <c r="B44" s="448" t="str">
        <f t="shared" si="22"/>
        <v>Datum</v>
      </c>
      <c r="C44" s="382" t="s">
        <v>75</v>
      </c>
      <c r="D44" s="383">
        <v>3</v>
      </c>
      <c r="E44" s="384">
        <v>1</v>
      </c>
      <c r="F44" s="384">
        <f>IF(H44&lt;21,COUNTIF(H$6:H44,"&lt;21"),"")</f>
        <v>19</v>
      </c>
      <c r="G44" s="385" t="str">
        <f t="shared" si="24"/>
        <v>Team 5</v>
      </c>
      <c r="H44" s="386">
        <v>5</v>
      </c>
      <c r="I44" s="387" t="s">
        <v>16</v>
      </c>
      <c r="J44" s="386">
        <v>8</v>
      </c>
      <c r="K44" s="385" t="str">
        <f t="shared" si="13"/>
        <v>Team 8</v>
      </c>
      <c r="L44" s="386">
        <v>6</v>
      </c>
      <c r="M44" s="385" t="str">
        <f t="shared" si="14"/>
        <v>Team 6</v>
      </c>
      <c r="N44" s="388"/>
      <c r="O44" s="389" t="s">
        <v>0</v>
      </c>
      <c r="P44" s="388"/>
      <c r="Q44" s="388"/>
      <c r="R44" s="389" t="s">
        <v>0</v>
      </c>
      <c r="S44" s="388"/>
      <c r="T44" s="388"/>
      <c r="U44" s="389" t="s">
        <v>0</v>
      </c>
      <c r="V44" s="388"/>
      <c r="W44" s="390"/>
      <c r="X44" s="390" t="str">
        <f t="shared" si="15"/>
        <v/>
      </c>
      <c r="Y44" s="389" t="s">
        <v>0</v>
      </c>
      <c r="Z44" s="390" t="str">
        <f t="shared" si="16"/>
        <v/>
      </c>
      <c r="AA44" s="390"/>
      <c r="AB44" s="390" t="str">
        <f t="shared" si="17"/>
        <v/>
      </c>
      <c r="AC44" s="389" t="s">
        <v>0</v>
      </c>
      <c r="AD44" s="390" t="str">
        <f t="shared" si="18"/>
        <v/>
      </c>
      <c r="AE44" s="391"/>
      <c r="AF44" s="390" t="str">
        <f t="shared" si="19"/>
        <v/>
      </c>
      <c r="AG44" s="389" t="s">
        <v>0</v>
      </c>
      <c r="AH44" s="392" t="str">
        <f t="shared" si="20"/>
        <v/>
      </c>
      <c r="AJ44" s="4" t="str">
        <f t="shared" si="23"/>
        <v>Ort</v>
      </c>
    </row>
    <row r="45" spans="1:73" ht="15.75">
      <c r="A45" s="3">
        <f t="shared" si="21"/>
        <v>20</v>
      </c>
      <c r="B45" s="448" t="str">
        <f t="shared" si="22"/>
        <v>Datum</v>
      </c>
      <c r="C45" s="404" t="s">
        <v>75</v>
      </c>
      <c r="D45" s="405">
        <v>4</v>
      </c>
      <c r="E45" s="406">
        <v>1</v>
      </c>
      <c r="F45" s="406">
        <f>IF(H45&lt;21,COUNTIF(H$6:H45,"&lt;21"),"")</f>
        <v>20</v>
      </c>
      <c r="G45" s="407" t="str">
        <f t="shared" si="24"/>
        <v>Team 1</v>
      </c>
      <c r="H45" s="451">
        <v>1</v>
      </c>
      <c r="I45" s="409" t="s">
        <v>16</v>
      </c>
      <c r="J45" s="451">
        <v>9</v>
      </c>
      <c r="K45" s="407" t="str">
        <f t="shared" si="13"/>
        <v>Team 9</v>
      </c>
      <c r="L45" s="451">
        <v>8</v>
      </c>
      <c r="M45" s="407" t="str">
        <f t="shared" si="14"/>
        <v>Team 8</v>
      </c>
      <c r="N45" s="410"/>
      <c r="O45" s="411" t="s">
        <v>0</v>
      </c>
      <c r="P45" s="410"/>
      <c r="Q45" s="410"/>
      <c r="R45" s="411" t="s">
        <v>0</v>
      </c>
      <c r="S45" s="410"/>
      <c r="T45" s="410"/>
      <c r="U45" s="411" t="s">
        <v>0</v>
      </c>
      <c r="V45" s="410"/>
      <c r="W45" s="412"/>
      <c r="X45" s="412" t="str">
        <f t="shared" si="15"/>
        <v/>
      </c>
      <c r="Y45" s="411" t="s">
        <v>0</v>
      </c>
      <c r="Z45" s="412" t="str">
        <f t="shared" si="16"/>
        <v/>
      </c>
      <c r="AA45" s="412"/>
      <c r="AB45" s="412" t="str">
        <f t="shared" si="17"/>
        <v/>
      </c>
      <c r="AC45" s="411" t="s">
        <v>0</v>
      </c>
      <c r="AD45" s="412" t="str">
        <f t="shared" si="18"/>
        <v/>
      </c>
      <c r="AE45" s="413"/>
      <c r="AF45" s="412" t="str">
        <f t="shared" si="19"/>
        <v/>
      </c>
      <c r="AG45" s="411" t="s">
        <v>0</v>
      </c>
      <c r="AH45" s="414" t="str">
        <f t="shared" si="20"/>
        <v/>
      </c>
      <c r="AJ45" s="4" t="str">
        <f t="shared" si="23"/>
        <v>Ort</v>
      </c>
    </row>
    <row r="46" spans="1:73" ht="16.5" thickBot="1">
      <c r="A46" s="3">
        <f t="shared" si="21"/>
        <v>21</v>
      </c>
      <c r="B46" s="448" t="str">
        <f t="shared" si="22"/>
        <v>Datum</v>
      </c>
      <c r="C46" s="415" t="s">
        <v>75</v>
      </c>
      <c r="D46" s="416">
        <v>4</v>
      </c>
      <c r="E46" s="417">
        <v>1</v>
      </c>
      <c r="F46" s="417">
        <f>IF(H46&lt;21,COUNTIF(H$6:H46,"&lt;21"),"")</f>
        <v>21</v>
      </c>
      <c r="G46" s="418" t="str">
        <f t="shared" si="24"/>
        <v>Team 2</v>
      </c>
      <c r="H46" s="419">
        <v>2</v>
      </c>
      <c r="I46" s="420" t="s">
        <v>16</v>
      </c>
      <c r="J46" s="419">
        <v>6</v>
      </c>
      <c r="K46" s="418" t="str">
        <f t="shared" si="13"/>
        <v>Team 6</v>
      </c>
      <c r="L46" s="419">
        <v>5</v>
      </c>
      <c r="M46" s="418" t="str">
        <f t="shared" si="14"/>
        <v>Team 5</v>
      </c>
      <c r="N46" s="421"/>
      <c r="O46" s="422" t="s">
        <v>0</v>
      </c>
      <c r="P46" s="421"/>
      <c r="Q46" s="421"/>
      <c r="R46" s="422" t="s">
        <v>0</v>
      </c>
      <c r="S46" s="421"/>
      <c r="T46" s="421"/>
      <c r="U46" s="422" t="s">
        <v>0</v>
      </c>
      <c r="V46" s="421"/>
      <c r="W46" s="423"/>
      <c r="X46" s="423" t="str">
        <f t="shared" si="15"/>
        <v/>
      </c>
      <c r="Y46" s="422" t="s">
        <v>0</v>
      </c>
      <c r="Z46" s="423" t="str">
        <f t="shared" si="16"/>
        <v/>
      </c>
      <c r="AA46" s="423"/>
      <c r="AB46" s="423" t="str">
        <f t="shared" si="17"/>
        <v/>
      </c>
      <c r="AC46" s="422" t="s">
        <v>0</v>
      </c>
      <c r="AD46" s="423" t="str">
        <f t="shared" si="18"/>
        <v/>
      </c>
      <c r="AE46" s="424"/>
      <c r="AF46" s="423" t="str">
        <f t="shared" si="19"/>
        <v/>
      </c>
      <c r="AG46" s="422" t="s">
        <v>0</v>
      </c>
      <c r="AH46" s="425" t="str">
        <f t="shared" si="20"/>
        <v/>
      </c>
      <c r="AJ46" s="4" t="str">
        <f t="shared" si="23"/>
        <v>Ort</v>
      </c>
    </row>
    <row r="47" spans="1:73" ht="15.75">
      <c r="A47" s="3">
        <f t="shared" si="21"/>
        <v>22</v>
      </c>
      <c r="B47" s="448" t="str">
        <f t="shared" si="22"/>
        <v>Datum</v>
      </c>
      <c r="C47" s="371" t="s">
        <v>75</v>
      </c>
      <c r="D47" s="372">
        <v>5</v>
      </c>
      <c r="E47" s="373">
        <v>1</v>
      </c>
      <c r="F47" s="373">
        <f>IF(H47&lt;21,COUNTIF(H$6:H47,"&lt;21"),"")</f>
        <v>22</v>
      </c>
      <c r="G47" s="374" t="str">
        <f t="shared" si="24"/>
        <v>Team 8</v>
      </c>
      <c r="H47" s="449">
        <v>8</v>
      </c>
      <c r="I47" s="376" t="s">
        <v>16</v>
      </c>
      <c r="J47" s="449">
        <v>7</v>
      </c>
      <c r="K47" s="374" t="str">
        <f t="shared" si="13"/>
        <v>Team 7</v>
      </c>
      <c r="L47" s="449">
        <v>2</v>
      </c>
      <c r="M47" s="374" t="str">
        <f t="shared" si="14"/>
        <v>Team 2</v>
      </c>
      <c r="N47" s="377"/>
      <c r="O47" s="378" t="s">
        <v>0</v>
      </c>
      <c r="P47" s="377"/>
      <c r="Q47" s="377"/>
      <c r="R47" s="378" t="s">
        <v>0</v>
      </c>
      <c r="S47" s="377"/>
      <c r="T47" s="377"/>
      <c r="U47" s="378" t="s">
        <v>0</v>
      </c>
      <c r="V47" s="377"/>
      <c r="W47" s="379"/>
      <c r="X47" s="379" t="str">
        <f t="shared" si="15"/>
        <v/>
      </c>
      <c r="Y47" s="378" t="s">
        <v>0</v>
      </c>
      <c r="Z47" s="379" t="str">
        <f t="shared" si="16"/>
        <v/>
      </c>
      <c r="AA47" s="379"/>
      <c r="AB47" s="379" t="str">
        <f t="shared" si="17"/>
        <v/>
      </c>
      <c r="AC47" s="378" t="s">
        <v>0</v>
      </c>
      <c r="AD47" s="379" t="str">
        <f t="shared" si="18"/>
        <v/>
      </c>
      <c r="AE47" s="380"/>
      <c r="AF47" s="379" t="str">
        <f t="shared" si="19"/>
        <v/>
      </c>
      <c r="AG47" s="378" t="s">
        <v>0</v>
      </c>
      <c r="AH47" s="381" t="str">
        <f t="shared" si="20"/>
        <v/>
      </c>
      <c r="AJ47" s="4" t="str">
        <f t="shared" si="23"/>
        <v>Ort</v>
      </c>
    </row>
    <row r="48" spans="1:73" ht="16.5" thickBot="1">
      <c r="A48" s="3">
        <f t="shared" si="21"/>
        <v>23</v>
      </c>
      <c r="B48" s="448" t="str">
        <f t="shared" si="22"/>
        <v>Datum</v>
      </c>
      <c r="C48" s="382" t="s">
        <v>75</v>
      </c>
      <c r="D48" s="383">
        <v>5</v>
      </c>
      <c r="E48" s="384">
        <v>1</v>
      </c>
      <c r="F48" s="384">
        <f>IF(H48&lt;21,COUNTIF(H$6:H48,"&lt;21"),"")</f>
        <v>23</v>
      </c>
      <c r="G48" s="385" t="str">
        <f t="shared" si="24"/>
        <v>Team 5</v>
      </c>
      <c r="H48" s="386">
        <v>5</v>
      </c>
      <c r="I48" s="387" t="s">
        <v>16</v>
      </c>
      <c r="J48" s="386">
        <v>9</v>
      </c>
      <c r="K48" s="385" t="str">
        <f t="shared" si="13"/>
        <v>Team 9</v>
      </c>
      <c r="L48" s="386">
        <v>1</v>
      </c>
      <c r="M48" s="385" t="str">
        <f t="shared" si="14"/>
        <v>Team 1</v>
      </c>
      <c r="N48" s="388"/>
      <c r="O48" s="389" t="s">
        <v>0</v>
      </c>
      <c r="P48" s="388"/>
      <c r="Q48" s="388"/>
      <c r="R48" s="389" t="s">
        <v>0</v>
      </c>
      <c r="S48" s="388"/>
      <c r="T48" s="388"/>
      <c r="U48" s="389" t="s">
        <v>0</v>
      </c>
      <c r="V48" s="388"/>
      <c r="W48" s="390"/>
      <c r="X48" s="390" t="str">
        <f t="shared" si="15"/>
        <v/>
      </c>
      <c r="Y48" s="389" t="s">
        <v>0</v>
      </c>
      <c r="Z48" s="390" t="str">
        <f t="shared" si="16"/>
        <v/>
      </c>
      <c r="AA48" s="390"/>
      <c r="AB48" s="390" t="str">
        <f t="shared" si="17"/>
        <v/>
      </c>
      <c r="AC48" s="389" t="s">
        <v>0</v>
      </c>
      <c r="AD48" s="390" t="str">
        <f t="shared" si="18"/>
        <v/>
      </c>
      <c r="AE48" s="391"/>
      <c r="AF48" s="390" t="str">
        <f t="shared" si="19"/>
        <v/>
      </c>
      <c r="AG48" s="389" t="s">
        <v>0</v>
      </c>
      <c r="AH48" s="392" t="str">
        <f t="shared" si="20"/>
        <v/>
      </c>
      <c r="AJ48" s="4" t="str">
        <f t="shared" si="23"/>
        <v>Ort</v>
      </c>
    </row>
    <row r="49" spans="1:40" ht="16.5" thickBot="1">
      <c r="A49" s="3">
        <f t="shared" si="21"/>
        <v>24</v>
      </c>
      <c r="B49" s="448" t="str">
        <f t="shared" si="22"/>
        <v>Datum</v>
      </c>
      <c r="C49" s="393" t="s">
        <v>75</v>
      </c>
      <c r="D49" s="394">
        <v>6</v>
      </c>
      <c r="E49" s="395">
        <v>1</v>
      </c>
      <c r="F49" s="395">
        <f>IF(H49&lt;21,COUNTIF(H$6:H49,"&lt;21"),"")</f>
        <v>24</v>
      </c>
      <c r="G49" s="396" t="str">
        <f t="shared" si="24"/>
        <v>Team 1</v>
      </c>
      <c r="H49" s="397">
        <v>1</v>
      </c>
      <c r="I49" s="398" t="s">
        <v>16</v>
      </c>
      <c r="J49" s="397">
        <v>8</v>
      </c>
      <c r="K49" s="396" t="str">
        <f t="shared" si="13"/>
        <v>Team 8</v>
      </c>
      <c r="L49" s="397">
        <v>7</v>
      </c>
      <c r="M49" s="396" t="str">
        <f t="shared" si="14"/>
        <v>Team 7</v>
      </c>
      <c r="N49" s="399"/>
      <c r="O49" s="400" t="s">
        <v>0</v>
      </c>
      <c r="P49" s="399"/>
      <c r="Q49" s="399"/>
      <c r="R49" s="400" t="s">
        <v>0</v>
      </c>
      <c r="S49" s="399"/>
      <c r="T49" s="399"/>
      <c r="U49" s="400" t="s">
        <v>0</v>
      </c>
      <c r="V49" s="399"/>
      <c r="W49" s="401"/>
      <c r="X49" s="401" t="str">
        <f t="shared" si="15"/>
        <v/>
      </c>
      <c r="Y49" s="400" t="s">
        <v>0</v>
      </c>
      <c r="Z49" s="401" t="str">
        <f t="shared" si="16"/>
        <v/>
      </c>
      <c r="AA49" s="401"/>
      <c r="AB49" s="401" t="str">
        <f t="shared" si="17"/>
        <v/>
      </c>
      <c r="AC49" s="400" t="s">
        <v>0</v>
      </c>
      <c r="AD49" s="401" t="str">
        <f t="shared" si="18"/>
        <v/>
      </c>
      <c r="AE49" s="402"/>
      <c r="AF49" s="401" t="str">
        <f t="shared" si="19"/>
        <v/>
      </c>
      <c r="AG49" s="400" t="s">
        <v>0</v>
      </c>
      <c r="AH49" s="403" t="str">
        <f t="shared" si="20"/>
        <v/>
      </c>
      <c r="AJ49" s="4" t="str">
        <f t="shared" si="23"/>
        <v>Ort</v>
      </c>
    </row>
    <row r="50" spans="1:40" ht="15.75">
      <c r="A50" s="3">
        <f t="shared" si="21"/>
        <v>25</v>
      </c>
      <c r="B50" s="448" t="str">
        <f t="shared" si="22"/>
        <v>Datum</v>
      </c>
      <c r="C50" s="371" t="s">
        <v>75</v>
      </c>
      <c r="D50" s="372">
        <v>7</v>
      </c>
      <c r="E50" s="373">
        <v>1</v>
      </c>
      <c r="F50" s="373">
        <f>IF(H50&lt;21,COUNTIF(H$6:H50,"&lt;21"),"")</f>
        <v>25</v>
      </c>
      <c r="G50" s="374" t="str">
        <f t="shared" si="24"/>
        <v>Team 2</v>
      </c>
      <c r="H50" s="449">
        <v>2</v>
      </c>
      <c r="I50" s="376" t="s">
        <v>16</v>
      </c>
      <c r="J50" s="449">
        <v>9</v>
      </c>
      <c r="K50" s="374" t="str">
        <f t="shared" si="13"/>
        <v>Team 9</v>
      </c>
      <c r="L50" s="449">
        <v>8</v>
      </c>
      <c r="M50" s="374" t="str">
        <f t="shared" si="14"/>
        <v>Team 8</v>
      </c>
      <c r="N50" s="377"/>
      <c r="O50" s="378" t="s">
        <v>0</v>
      </c>
      <c r="P50" s="377"/>
      <c r="Q50" s="377"/>
      <c r="R50" s="378" t="s">
        <v>0</v>
      </c>
      <c r="S50" s="377"/>
      <c r="T50" s="377"/>
      <c r="U50" s="378" t="s">
        <v>0</v>
      </c>
      <c r="V50" s="377"/>
      <c r="W50" s="379"/>
      <c r="X50" s="379" t="str">
        <f t="shared" si="15"/>
        <v/>
      </c>
      <c r="Y50" s="378" t="s">
        <v>0</v>
      </c>
      <c r="Z50" s="379" t="str">
        <f t="shared" si="16"/>
        <v/>
      </c>
      <c r="AA50" s="379"/>
      <c r="AB50" s="379" t="str">
        <f t="shared" si="17"/>
        <v/>
      </c>
      <c r="AC50" s="378" t="s">
        <v>0</v>
      </c>
      <c r="AD50" s="379" t="str">
        <f t="shared" si="18"/>
        <v/>
      </c>
      <c r="AE50" s="380"/>
      <c r="AF50" s="379" t="str">
        <f t="shared" si="19"/>
        <v/>
      </c>
      <c r="AG50" s="378" t="s">
        <v>0</v>
      </c>
      <c r="AH50" s="381" t="str">
        <f t="shared" si="20"/>
        <v/>
      </c>
      <c r="AJ50" s="4" t="str">
        <f t="shared" si="23"/>
        <v>Ort</v>
      </c>
    </row>
    <row r="51" spans="1:40" ht="16.5" thickBot="1">
      <c r="A51" s="3">
        <f t="shared" si="21"/>
        <v>26</v>
      </c>
      <c r="B51" s="448" t="str">
        <f t="shared" si="22"/>
        <v>Datum</v>
      </c>
      <c r="C51" s="382" t="s">
        <v>75</v>
      </c>
      <c r="D51" s="383">
        <v>7</v>
      </c>
      <c r="E51" s="384">
        <v>1</v>
      </c>
      <c r="F51" s="384">
        <f>IF(H51&lt;21,COUNTIF(H$6:H51,"&lt;21"),"")</f>
        <v>26</v>
      </c>
      <c r="G51" s="385" t="str">
        <f t="shared" si="24"/>
        <v>Team 7</v>
      </c>
      <c r="H51" s="386">
        <v>7</v>
      </c>
      <c r="I51" s="387" t="s">
        <v>16</v>
      </c>
      <c r="J51" s="386">
        <v>6</v>
      </c>
      <c r="K51" s="385" t="str">
        <f t="shared" si="13"/>
        <v>Team 6</v>
      </c>
      <c r="L51" s="386">
        <v>5</v>
      </c>
      <c r="M51" s="385" t="str">
        <f t="shared" si="14"/>
        <v>Team 5</v>
      </c>
      <c r="N51" s="388"/>
      <c r="O51" s="389" t="s">
        <v>0</v>
      </c>
      <c r="P51" s="388"/>
      <c r="Q51" s="388"/>
      <c r="R51" s="389" t="s">
        <v>0</v>
      </c>
      <c r="S51" s="388"/>
      <c r="T51" s="388"/>
      <c r="U51" s="389" t="s">
        <v>0</v>
      </c>
      <c r="V51" s="388"/>
      <c r="W51" s="390"/>
      <c r="X51" s="390" t="str">
        <f t="shared" si="15"/>
        <v/>
      </c>
      <c r="Y51" s="389" t="s">
        <v>0</v>
      </c>
      <c r="Z51" s="390" t="str">
        <f t="shared" si="16"/>
        <v/>
      </c>
      <c r="AA51" s="390"/>
      <c r="AB51" s="390" t="str">
        <f t="shared" si="17"/>
        <v/>
      </c>
      <c r="AC51" s="389" t="s">
        <v>0</v>
      </c>
      <c r="AD51" s="390" t="str">
        <f t="shared" si="18"/>
        <v/>
      </c>
      <c r="AE51" s="391"/>
      <c r="AF51" s="390" t="str">
        <f t="shared" si="19"/>
        <v/>
      </c>
      <c r="AG51" s="389" t="s">
        <v>0</v>
      </c>
      <c r="AH51" s="392" t="str">
        <f t="shared" si="20"/>
        <v/>
      </c>
      <c r="AJ51" s="4" t="str">
        <f t="shared" si="23"/>
        <v>Ort</v>
      </c>
    </row>
    <row r="52" spans="1:40" ht="16.5" thickBot="1">
      <c r="A52" s="3">
        <f t="shared" si="21"/>
        <v>27</v>
      </c>
      <c r="B52" s="448" t="str">
        <f t="shared" si="22"/>
        <v>Datum</v>
      </c>
      <c r="C52" s="452" t="s">
        <v>75</v>
      </c>
      <c r="D52" s="453">
        <v>8</v>
      </c>
      <c r="E52" s="454">
        <v>1</v>
      </c>
      <c r="F52" s="454">
        <f>IF(H52&lt;21,COUNTIF(H$6:H52,"&lt;21"),"")</f>
        <v>27</v>
      </c>
      <c r="G52" s="455" t="str">
        <f t="shared" si="24"/>
        <v>Team 1</v>
      </c>
      <c r="H52" s="408">
        <v>1</v>
      </c>
      <c r="I52" s="456" t="s">
        <v>16</v>
      </c>
      <c r="J52" s="408">
        <v>5</v>
      </c>
      <c r="K52" s="455" t="str">
        <f t="shared" si="13"/>
        <v>Team 5</v>
      </c>
      <c r="L52" s="408">
        <v>7</v>
      </c>
      <c r="M52" s="455" t="str">
        <f t="shared" si="14"/>
        <v>Team 7</v>
      </c>
      <c r="N52" s="457"/>
      <c r="O52" s="458" t="s">
        <v>0</v>
      </c>
      <c r="P52" s="457"/>
      <c r="Q52" s="457"/>
      <c r="R52" s="458" t="s">
        <v>0</v>
      </c>
      <c r="S52" s="457"/>
      <c r="T52" s="457"/>
      <c r="U52" s="458" t="s">
        <v>0</v>
      </c>
      <c r="V52" s="457"/>
      <c r="W52" s="459"/>
      <c r="X52" s="459" t="str">
        <f t="shared" si="15"/>
        <v/>
      </c>
      <c r="Y52" s="458" t="s">
        <v>0</v>
      </c>
      <c r="Z52" s="459" t="str">
        <f t="shared" si="16"/>
        <v/>
      </c>
      <c r="AA52" s="459"/>
      <c r="AB52" s="459" t="str">
        <f t="shared" si="17"/>
        <v/>
      </c>
      <c r="AC52" s="458" t="s">
        <v>0</v>
      </c>
      <c r="AD52" s="459" t="str">
        <f t="shared" si="18"/>
        <v/>
      </c>
      <c r="AE52" s="460"/>
      <c r="AF52" s="459" t="str">
        <f t="shared" si="19"/>
        <v/>
      </c>
      <c r="AG52" s="458" t="s">
        <v>0</v>
      </c>
      <c r="AH52" s="461" t="str">
        <f t="shared" si="20"/>
        <v/>
      </c>
      <c r="AJ52" s="4" t="str">
        <f t="shared" si="23"/>
        <v>Ort</v>
      </c>
    </row>
    <row r="53" spans="1:40" s="31" customFormat="1" ht="16.5" thickBot="1">
      <c r="A53" s="3">
        <f t="shared" si="21"/>
        <v>28</v>
      </c>
      <c r="B53" s="448" t="str">
        <f t="shared" si="22"/>
        <v>Datum</v>
      </c>
      <c r="C53" s="462" t="s">
        <v>75</v>
      </c>
      <c r="D53" s="463">
        <v>9</v>
      </c>
      <c r="E53" s="464">
        <v>1</v>
      </c>
      <c r="F53" s="464">
        <f>IF(H53&lt;21,COUNTIF(H$6:H53,"&lt;21"),"")</f>
        <v>28</v>
      </c>
      <c r="G53" s="465" t="str">
        <f t="shared" si="24"/>
        <v>Team 6</v>
      </c>
      <c r="H53" s="466">
        <v>6</v>
      </c>
      <c r="I53" s="467" t="s">
        <v>16</v>
      </c>
      <c r="J53" s="466">
        <v>9</v>
      </c>
      <c r="K53" s="465" t="str">
        <f t="shared" si="13"/>
        <v>Team 9</v>
      </c>
      <c r="L53" s="466">
        <v>1</v>
      </c>
      <c r="M53" s="465" t="str">
        <f t="shared" si="14"/>
        <v>Team 1</v>
      </c>
      <c r="N53" s="468"/>
      <c r="O53" s="469" t="s">
        <v>0</v>
      </c>
      <c r="P53" s="468"/>
      <c r="Q53" s="468"/>
      <c r="R53" s="469" t="s">
        <v>0</v>
      </c>
      <c r="S53" s="468"/>
      <c r="T53" s="468"/>
      <c r="U53" s="469" t="s">
        <v>0</v>
      </c>
      <c r="V53" s="468"/>
      <c r="W53" s="470"/>
      <c r="X53" s="470" t="str">
        <f t="shared" si="15"/>
        <v/>
      </c>
      <c r="Y53" s="469" t="s">
        <v>0</v>
      </c>
      <c r="Z53" s="470" t="str">
        <f t="shared" si="16"/>
        <v/>
      </c>
      <c r="AA53" s="470"/>
      <c r="AB53" s="470" t="str">
        <f t="shared" si="17"/>
        <v/>
      </c>
      <c r="AC53" s="469" t="s">
        <v>0</v>
      </c>
      <c r="AD53" s="470" t="str">
        <f t="shared" si="18"/>
        <v/>
      </c>
      <c r="AE53" s="471"/>
      <c r="AF53" s="470" t="str">
        <f t="shared" si="19"/>
        <v/>
      </c>
      <c r="AG53" s="469" t="s">
        <v>0</v>
      </c>
      <c r="AH53" s="472" t="str">
        <f t="shared" si="20"/>
        <v/>
      </c>
      <c r="AJ53" s="4" t="str">
        <f t="shared" si="23"/>
        <v>Ort</v>
      </c>
      <c r="AM53" s="4"/>
      <c r="AN53" s="4"/>
    </row>
    <row r="54" spans="1:40" s="31" customFormat="1" ht="15.75" hidden="1">
      <c r="A54" s="3" t="str">
        <f t="shared" si="21"/>
        <v/>
      </c>
      <c r="B54" s="351" t="str">
        <f t="shared" si="22"/>
        <v>Datum</v>
      </c>
      <c r="C54" s="361" t="s">
        <v>75</v>
      </c>
      <c r="D54" s="362"/>
      <c r="E54" s="363">
        <v>1</v>
      </c>
      <c r="F54" s="363" t="str">
        <f>IF(H54&lt;21,COUNTIF(H$6:H54,"&lt;21"),"")</f>
        <v/>
      </c>
      <c r="G54" s="364" t="str">
        <f t="shared" si="24"/>
        <v/>
      </c>
      <c r="H54" s="450">
        <v>21</v>
      </c>
      <c r="I54" s="366" t="s">
        <v>16</v>
      </c>
      <c r="J54" s="450">
        <v>21</v>
      </c>
      <c r="K54" s="364" t="str">
        <f t="shared" si="13"/>
        <v/>
      </c>
      <c r="L54" s="450">
        <v>21</v>
      </c>
      <c r="M54" s="364" t="str">
        <f t="shared" si="14"/>
        <v/>
      </c>
      <c r="N54" s="367"/>
      <c r="O54" s="368" t="s">
        <v>0</v>
      </c>
      <c r="P54" s="367"/>
      <c r="Q54" s="367"/>
      <c r="R54" s="368" t="s">
        <v>0</v>
      </c>
      <c r="S54" s="367"/>
      <c r="T54" s="367"/>
      <c r="U54" s="368" t="s">
        <v>0</v>
      </c>
      <c r="V54" s="367"/>
      <c r="W54" s="369"/>
      <c r="X54" s="369" t="str">
        <f t="shared" si="15"/>
        <v/>
      </c>
      <c r="Y54" s="368" t="s">
        <v>0</v>
      </c>
      <c r="Z54" s="369" t="str">
        <f t="shared" si="16"/>
        <v/>
      </c>
      <c r="AA54" s="369"/>
      <c r="AB54" s="369" t="str">
        <f t="shared" si="17"/>
        <v/>
      </c>
      <c r="AC54" s="368" t="s">
        <v>0</v>
      </c>
      <c r="AD54" s="369" t="str">
        <f t="shared" si="18"/>
        <v/>
      </c>
      <c r="AE54" s="370"/>
      <c r="AF54" s="369" t="str">
        <f t="shared" si="19"/>
        <v/>
      </c>
      <c r="AG54" s="368" t="s">
        <v>0</v>
      </c>
      <c r="AH54" s="369" t="str">
        <f t="shared" si="20"/>
        <v/>
      </c>
      <c r="AJ54" s="4" t="str">
        <f t="shared" si="23"/>
        <v>Ort</v>
      </c>
    </row>
    <row r="55" spans="1:40" ht="15.75" hidden="1">
      <c r="A55" s="3" t="str">
        <f t="shared" si="21"/>
        <v/>
      </c>
      <c r="B55" s="351" t="str">
        <f t="shared" si="22"/>
        <v>Datum</v>
      </c>
      <c r="C55" s="41" t="s">
        <v>75</v>
      </c>
      <c r="D55" s="42"/>
      <c r="E55" s="3">
        <v>1</v>
      </c>
      <c r="F55" s="3" t="str">
        <f>IF(H55&lt;21,COUNTIF(H$6:H55,"&lt;21"),"")</f>
        <v/>
      </c>
      <c r="G55" s="7" t="str">
        <f t="shared" si="24"/>
        <v/>
      </c>
      <c r="H55" s="350">
        <v>21</v>
      </c>
      <c r="I55" s="30" t="s">
        <v>16</v>
      </c>
      <c r="J55" s="350">
        <v>21</v>
      </c>
      <c r="K55" s="7" t="str">
        <f t="shared" si="13"/>
        <v/>
      </c>
      <c r="L55" s="350">
        <v>21</v>
      </c>
      <c r="M55" s="7" t="str">
        <f t="shared" si="14"/>
        <v/>
      </c>
      <c r="N55" s="39"/>
      <c r="O55" s="40" t="s">
        <v>0</v>
      </c>
      <c r="P55" s="39"/>
      <c r="Q55" s="39"/>
      <c r="R55" s="40" t="s">
        <v>0</v>
      </c>
      <c r="S55" s="39"/>
      <c r="T55" s="39"/>
      <c r="U55" s="40" t="s">
        <v>0</v>
      </c>
      <c r="V55" s="39"/>
      <c r="W55" s="38"/>
      <c r="X55" s="38" t="str">
        <f t="shared" si="15"/>
        <v/>
      </c>
      <c r="Y55" s="40" t="s">
        <v>0</v>
      </c>
      <c r="Z55" s="38" t="str">
        <f t="shared" si="16"/>
        <v/>
      </c>
      <c r="AA55" s="38"/>
      <c r="AB55" s="38" t="str">
        <f t="shared" si="17"/>
        <v/>
      </c>
      <c r="AC55" s="40" t="s">
        <v>0</v>
      </c>
      <c r="AD55" s="38" t="str">
        <f t="shared" si="18"/>
        <v/>
      </c>
      <c r="AE55" s="57"/>
      <c r="AF55" s="38" t="str">
        <f t="shared" si="19"/>
        <v/>
      </c>
      <c r="AG55" s="40" t="s">
        <v>0</v>
      </c>
      <c r="AH55" s="38" t="str">
        <f t="shared" si="20"/>
        <v/>
      </c>
      <c r="AJ55" s="4" t="str">
        <f t="shared" si="23"/>
        <v>Ort</v>
      </c>
      <c r="AM55" s="31"/>
      <c r="AN55" s="31"/>
    </row>
    <row r="56" spans="1:40" ht="15.75" hidden="1">
      <c r="A56" s="3" t="str">
        <f t="shared" si="21"/>
        <v/>
      </c>
      <c r="B56" s="351" t="str">
        <f t="shared" si="22"/>
        <v>Datum</v>
      </c>
      <c r="C56" s="41" t="s">
        <v>75</v>
      </c>
      <c r="D56" s="42"/>
      <c r="E56" s="3">
        <v>1</v>
      </c>
      <c r="F56" s="3" t="str">
        <f>IF(H56&lt;21,COUNTIF(H$6:H56,"&lt;21"),"")</f>
        <v/>
      </c>
      <c r="G56" s="7" t="str">
        <f t="shared" si="24"/>
        <v/>
      </c>
      <c r="H56" s="350">
        <v>21</v>
      </c>
      <c r="I56" s="30" t="s">
        <v>16</v>
      </c>
      <c r="J56" s="350">
        <v>21</v>
      </c>
      <c r="K56" s="7" t="str">
        <f t="shared" si="13"/>
        <v/>
      </c>
      <c r="L56" s="350">
        <v>21</v>
      </c>
      <c r="M56" s="7" t="str">
        <f t="shared" si="14"/>
        <v/>
      </c>
      <c r="N56" s="39"/>
      <c r="O56" s="40" t="s">
        <v>0</v>
      </c>
      <c r="P56" s="39"/>
      <c r="Q56" s="39"/>
      <c r="R56" s="40" t="s">
        <v>0</v>
      </c>
      <c r="S56" s="39"/>
      <c r="T56" s="39"/>
      <c r="U56" s="40" t="s">
        <v>0</v>
      </c>
      <c r="V56" s="39"/>
      <c r="W56" s="38"/>
      <c r="X56" s="38" t="str">
        <f t="shared" si="15"/>
        <v/>
      </c>
      <c r="Y56" s="40" t="s">
        <v>0</v>
      </c>
      <c r="Z56" s="38" t="str">
        <f t="shared" si="16"/>
        <v/>
      </c>
      <c r="AA56" s="38"/>
      <c r="AB56" s="38" t="str">
        <f t="shared" si="17"/>
        <v/>
      </c>
      <c r="AC56" s="40" t="s">
        <v>0</v>
      </c>
      <c r="AD56" s="38" t="str">
        <f t="shared" si="18"/>
        <v/>
      </c>
      <c r="AE56" s="57"/>
      <c r="AF56" s="38" t="str">
        <f t="shared" si="19"/>
        <v/>
      </c>
      <c r="AG56" s="40" t="s">
        <v>0</v>
      </c>
      <c r="AH56" s="38" t="str">
        <f t="shared" si="20"/>
        <v/>
      </c>
      <c r="AJ56" s="4" t="str">
        <f t="shared" si="23"/>
        <v>Ort</v>
      </c>
    </row>
    <row r="57" spans="1:40" ht="15.75" hidden="1">
      <c r="A57" s="3" t="str">
        <f t="shared" si="21"/>
        <v/>
      </c>
      <c r="B57" s="351" t="str">
        <f t="shared" si="22"/>
        <v>Datum</v>
      </c>
      <c r="C57" s="41" t="s">
        <v>75</v>
      </c>
      <c r="D57" s="42"/>
      <c r="E57" s="3">
        <v>1</v>
      </c>
      <c r="F57" s="3" t="str">
        <f>IF(H57&lt;21,COUNTIF(H$6:H57,"&lt;21"),"")</f>
        <v/>
      </c>
      <c r="G57" s="7" t="str">
        <f t="shared" si="24"/>
        <v/>
      </c>
      <c r="H57" s="350">
        <v>21</v>
      </c>
      <c r="I57" s="30" t="s">
        <v>16</v>
      </c>
      <c r="J57" s="350">
        <v>21</v>
      </c>
      <c r="K57" s="7" t="str">
        <f t="shared" si="13"/>
        <v/>
      </c>
      <c r="L57" s="350">
        <v>21</v>
      </c>
      <c r="M57" s="7" t="str">
        <f t="shared" si="14"/>
        <v/>
      </c>
      <c r="N57" s="39"/>
      <c r="O57" s="40" t="s">
        <v>0</v>
      </c>
      <c r="P57" s="39"/>
      <c r="Q57" s="39"/>
      <c r="R57" s="40" t="s">
        <v>0</v>
      </c>
      <c r="S57" s="39"/>
      <c r="T57" s="39"/>
      <c r="U57" s="40" t="s">
        <v>0</v>
      </c>
      <c r="V57" s="39"/>
      <c r="W57" s="38"/>
      <c r="X57" s="38" t="str">
        <f t="shared" si="15"/>
        <v/>
      </c>
      <c r="Y57" s="40" t="s">
        <v>0</v>
      </c>
      <c r="Z57" s="38" t="str">
        <f t="shared" si="16"/>
        <v/>
      </c>
      <c r="AA57" s="38"/>
      <c r="AB57" s="38" t="str">
        <f t="shared" si="17"/>
        <v/>
      </c>
      <c r="AC57" s="40" t="s">
        <v>0</v>
      </c>
      <c r="AD57" s="38" t="str">
        <f t="shared" si="18"/>
        <v/>
      </c>
      <c r="AE57" s="57"/>
      <c r="AF57" s="38" t="str">
        <f t="shared" si="19"/>
        <v/>
      </c>
      <c r="AG57" s="40" t="s">
        <v>0</v>
      </c>
      <c r="AH57" s="38" t="str">
        <f t="shared" si="20"/>
        <v/>
      </c>
      <c r="AJ57" s="4" t="str">
        <f t="shared" si="23"/>
        <v>Ort</v>
      </c>
    </row>
    <row r="58" spans="1:40" ht="15.75" hidden="1">
      <c r="A58" s="3" t="str">
        <f t="shared" si="21"/>
        <v/>
      </c>
      <c r="B58" s="351" t="str">
        <f t="shared" si="22"/>
        <v>Datum</v>
      </c>
      <c r="C58" s="41" t="s">
        <v>75</v>
      </c>
      <c r="D58" s="42"/>
      <c r="E58" s="3">
        <v>1</v>
      </c>
      <c r="F58" s="3" t="str">
        <f>IF(H58&lt;21,COUNTIF(H$6:H58,"&lt;21"),"")</f>
        <v/>
      </c>
      <c r="G58" s="7" t="str">
        <f t="shared" si="24"/>
        <v/>
      </c>
      <c r="H58" s="350">
        <v>21</v>
      </c>
      <c r="I58" s="30" t="s">
        <v>16</v>
      </c>
      <c r="J58" s="350">
        <v>21</v>
      </c>
      <c r="K58" s="7" t="str">
        <f t="shared" si="13"/>
        <v/>
      </c>
      <c r="L58" s="350">
        <v>21</v>
      </c>
      <c r="M58" s="7" t="str">
        <f t="shared" si="14"/>
        <v/>
      </c>
      <c r="N58" s="39"/>
      <c r="O58" s="40" t="s">
        <v>0</v>
      </c>
      <c r="P58" s="39"/>
      <c r="Q58" s="39"/>
      <c r="R58" s="40" t="s">
        <v>0</v>
      </c>
      <c r="S58" s="39"/>
      <c r="T58" s="39"/>
      <c r="U58" s="40" t="s">
        <v>0</v>
      </c>
      <c r="V58" s="39"/>
      <c r="W58" s="38"/>
      <c r="X58" s="38" t="str">
        <f t="shared" si="15"/>
        <v/>
      </c>
      <c r="Y58" s="40" t="s">
        <v>0</v>
      </c>
      <c r="Z58" s="38" t="str">
        <f t="shared" si="16"/>
        <v/>
      </c>
      <c r="AA58" s="38"/>
      <c r="AB58" s="38" t="str">
        <f t="shared" si="17"/>
        <v/>
      </c>
      <c r="AC58" s="40" t="s">
        <v>0</v>
      </c>
      <c r="AD58" s="38" t="str">
        <f t="shared" si="18"/>
        <v/>
      </c>
      <c r="AE58" s="57"/>
      <c r="AF58" s="38" t="str">
        <f t="shared" si="19"/>
        <v/>
      </c>
      <c r="AG58" s="40" t="s">
        <v>0</v>
      </c>
      <c r="AH58" s="38" t="str">
        <f t="shared" si="20"/>
        <v/>
      </c>
      <c r="AJ58" s="4" t="str">
        <f t="shared" si="23"/>
        <v>Ort</v>
      </c>
    </row>
    <row r="59" spans="1:40" ht="15.75" hidden="1">
      <c r="A59" s="3" t="str">
        <f t="shared" si="21"/>
        <v/>
      </c>
      <c r="B59" s="351" t="str">
        <f t="shared" si="22"/>
        <v>Datum</v>
      </c>
      <c r="C59" s="41" t="s">
        <v>75</v>
      </c>
      <c r="D59" s="42"/>
      <c r="E59" s="3">
        <v>1</v>
      </c>
      <c r="F59" s="3" t="str">
        <f>IF(H59&lt;21,COUNTIF(H$6:H59,"&lt;21"),"")</f>
        <v/>
      </c>
      <c r="G59" s="7" t="str">
        <f t="shared" si="24"/>
        <v/>
      </c>
      <c r="H59" s="350">
        <v>21</v>
      </c>
      <c r="I59" s="30" t="s">
        <v>16</v>
      </c>
      <c r="J59" s="350">
        <v>21</v>
      </c>
      <c r="K59" s="7" t="str">
        <f t="shared" si="13"/>
        <v/>
      </c>
      <c r="L59" s="350">
        <v>21</v>
      </c>
      <c r="M59" s="7" t="str">
        <f t="shared" si="14"/>
        <v/>
      </c>
      <c r="N59" s="39"/>
      <c r="O59" s="40" t="s">
        <v>0</v>
      </c>
      <c r="P59" s="39"/>
      <c r="Q59" s="39"/>
      <c r="R59" s="40" t="s">
        <v>0</v>
      </c>
      <c r="S59" s="39"/>
      <c r="T59" s="39"/>
      <c r="U59" s="40" t="s">
        <v>0</v>
      </c>
      <c r="V59" s="39"/>
      <c r="W59" s="38"/>
      <c r="X59" s="38" t="str">
        <f t="shared" si="15"/>
        <v/>
      </c>
      <c r="Y59" s="40" t="s">
        <v>0</v>
      </c>
      <c r="Z59" s="38" t="str">
        <f t="shared" si="16"/>
        <v/>
      </c>
      <c r="AA59" s="38"/>
      <c r="AB59" s="38" t="str">
        <f t="shared" si="17"/>
        <v/>
      </c>
      <c r="AC59" s="40" t="s">
        <v>0</v>
      </c>
      <c r="AD59" s="38" t="str">
        <f t="shared" si="18"/>
        <v/>
      </c>
      <c r="AE59" s="57"/>
      <c r="AF59" s="38" t="str">
        <f t="shared" si="19"/>
        <v/>
      </c>
      <c r="AG59" s="40" t="s">
        <v>0</v>
      </c>
      <c r="AH59" s="38" t="str">
        <f t="shared" si="20"/>
        <v/>
      </c>
      <c r="AJ59" s="4" t="str">
        <f t="shared" si="23"/>
        <v>Ort</v>
      </c>
    </row>
    <row r="60" spans="1:40" ht="15.75" hidden="1">
      <c r="A60" s="3" t="str">
        <f t="shared" si="21"/>
        <v/>
      </c>
      <c r="B60" s="351" t="str">
        <f t="shared" si="22"/>
        <v>Datum</v>
      </c>
      <c r="C60" s="41" t="s">
        <v>75</v>
      </c>
      <c r="D60" s="42"/>
      <c r="E60" s="3">
        <v>1</v>
      </c>
      <c r="F60" s="3" t="str">
        <f>IF(H60&lt;21,COUNTIF(H$6:H60,"&lt;21"),"")</f>
        <v/>
      </c>
      <c r="G60" s="7" t="str">
        <f t="shared" si="24"/>
        <v/>
      </c>
      <c r="H60" s="350">
        <v>21</v>
      </c>
      <c r="I60" s="30" t="s">
        <v>16</v>
      </c>
      <c r="J60" s="350">
        <v>21</v>
      </c>
      <c r="K60" s="7" t="str">
        <f t="shared" si="13"/>
        <v/>
      </c>
      <c r="L60" s="350">
        <v>21</v>
      </c>
      <c r="M60" s="7" t="str">
        <f t="shared" si="14"/>
        <v/>
      </c>
      <c r="N60" s="39"/>
      <c r="O60" s="40" t="s">
        <v>0</v>
      </c>
      <c r="P60" s="39"/>
      <c r="Q60" s="39"/>
      <c r="R60" s="40" t="s">
        <v>0</v>
      </c>
      <c r="S60" s="39"/>
      <c r="T60" s="39"/>
      <c r="U60" s="40" t="s">
        <v>0</v>
      </c>
      <c r="V60" s="39"/>
      <c r="W60" s="38"/>
      <c r="X60" s="38" t="str">
        <f t="shared" si="15"/>
        <v/>
      </c>
      <c r="Y60" s="40" t="s">
        <v>0</v>
      </c>
      <c r="Z60" s="38" t="str">
        <f t="shared" si="16"/>
        <v/>
      </c>
      <c r="AA60" s="38"/>
      <c r="AB60" s="38" t="str">
        <f t="shared" si="17"/>
        <v/>
      </c>
      <c r="AC60" s="40" t="s">
        <v>0</v>
      </c>
      <c r="AD60" s="38" t="str">
        <f t="shared" si="18"/>
        <v/>
      </c>
      <c r="AE60" s="57"/>
      <c r="AF60" s="38" t="str">
        <f t="shared" si="19"/>
        <v/>
      </c>
      <c r="AG60" s="40" t="s">
        <v>0</v>
      </c>
      <c r="AH60" s="38" t="str">
        <f t="shared" si="20"/>
        <v/>
      </c>
      <c r="AJ60" s="4" t="str">
        <f t="shared" si="23"/>
        <v>Ort</v>
      </c>
    </row>
    <row r="61" spans="1:40" ht="15.75" hidden="1">
      <c r="A61" s="3" t="str">
        <f t="shared" si="21"/>
        <v/>
      </c>
      <c r="B61" s="351" t="str">
        <f t="shared" si="22"/>
        <v>Datum</v>
      </c>
      <c r="C61" s="41" t="s">
        <v>75</v>
      </c>
      <c r="D61" s="42"/>
      <c r="E61" s="3">
        <v>1</v>
      </c>
      <c r="F61" s="3" t="str">
        <f>IF(H61&lt;21,COUNTIF(H$6:H61,"&lt;21"),"")</f>
        <v/>
      </c>
      <c r="G61" s="7" t="str">
        <f t="shared" si="24"/>
        <v/>
      </c>
      <c r="H61" s="350">
        <v>21</v>
      </c>
      <c r="I61" s="30" t="s">
        <v>16</v>
      </c>
      <c r="J61" s="350">
        <v>21</v>
      </c>
      <c r="K61" s="7" t="str">
        <f t="shared" si="13"/>
        <v/>
      </c>
      <c r="L61" s="350">
        <v>21</v>
      </c>
      <c r="M61" s="7" t="str">
        <f t="shared" si="14"/>
        <v/>
      </c>
      <c r="N61" s="39"/>
      <c r="O61" s="40" t="s">
        <v>0</v>
      </c>
      <c r="P61" s="39"/>
      <c r="Q61" s="39"/>
      <c r="R61" s="40" t="s">
        <v>0</v>
      </c>
      <c r="S61" s="39"/>
      <c r="T61" s="39"/>
      <c r="U61" s="40" t="s">
        <v>0</v>
      </c>
      <c r="V61" s="39"/>
      <c r="W61" s="38"/>
      <c r="X61" s="38" t="str">
        <f t="shared" si="15"/>
        <v/>
      </c>
      <c r="Y61" s="40" t="s">
        <v>0</v>
      </c>
      <c r="Z61" s="38" t="str">
        <f t="shared" si="16"/>
        <v/>
      </c>
      <c r="AA61" s="38"/>
      <c r="AB61" s="38" t="str">
        <f t="shared" si="17"/>
        <v/>
      </c>
      <c r="AC61" s="40" t="s">
        <v>0</v>
      </c>
      <c r="AD61" s="38" t="str">
        <f t="shared" si="18"/>
        <v/>
      </c>
      <c r="AE61" s="57"/>
      <c r="AF61" s="38" t="str">
        <f t="shared" si="19"/>
        <v/>
      </c>
      <c r="AG61" s="40" t="s">
        <v>0</v>
      </c>
      <c r="AH61" s="38" t="str">
        <f t="shared" si="20"/>
        <v/>
      </c>
      <c r="AJ61" s="4" t="str">
        <f t="shared" si="23"/>
        <v>Ort</v>
      </c>
    </row>
    <row r="62" spans="1:40" ht="15.75" hidden="1">
      <c r="A62" s="3" t="str">
        <f t="shared" si="21"/>
        <v/>
      </c>
      <c r="B62" s="351" t="str">
        <f t="shared" si="22"/>
        <v>Datum</v>
      </c>
      <c r="C62" s="41" t="s">
        <v>75</v>
      </c>
      <c r="D62" s="42"/>
      <c r="E62" s="3">
        <v>1</v>
      </c>
      <c r="F62" s="3" t="str">
        <f>IF(H62&lt;21,COUNTIF(H$6:H62,"&lt;21"),"")</f>
        <v/>
      </c>
      <c r="G62" s="7" t="str">
        <f t="shared" si="24"/>
        <v/>
      </c>
      <c r="H62" s="350">
        <v>21</v>
      </c>
      <c r="I62" s="30" t="s">
        <v>16</v>
      </c>
      <c r="J62" s="350">
        <v>21</v>
      </c>
      <c r="K62" s="7" t="str">
        <f t="shared" si="13"/>
        <v/>
      </c>
      <c r="L62" s="350">
        <v>21</v>
      </c>
      <c r="M62" s="7" t="str">
        <f t="shared" si="14"/>
        <v/>
      </c>
      <c r="N62" s="39"/>
      <c r="O62" s="40" t="s">
        <v>0</v>
      </c>
      <c r="P62" s="39"/>
      <c r="Q62" s="39"/>
      <c r="R62" s="40" t="s">
        <v>0</v>
      </c>
      <c r="S62" s="39"/>
      <c r="T62" s="39"/>
      <c r="U62" s="40" t="s">
        <v>0</v>
      </c>
      <c r="V62" s="39"/>
      <c r="W62" s="38"/>
      <c r="X62" s="38" t="str">
        <f t="shared" si="15"/>
        <v/>
      </c>
      <c r="Y62" s="40" t="s">
        <v>0</v>
      </c>
      <c r="Z62" s="38" t="str">
        <f t="shared" si="16"/>
        <v/>
      </c>
      <c r="AA62" s="38"/>
      <c r="AB62" s="38" t="str">
        <f t="shared" si="17"/>
        <v/>
      </c>
      <c r="AC62" s="40" t="s">
        <v>0</v>
      </c>
      <c r="AD62" s="38" t="str">
        <f t="shared" si="18"/>
        <v/>
      </c>
      <c r="AE62" s="57"/>
      <c r="AF62" s="38" t="str">
        <f t="shared" si="19"/>
        <v/>
      </c>
      <c r="AG62" s="40" t="s">
        <v>0</v>
      </c>
      <c r="AH62" s="38" t="str">
        <f t="shared" si="20"/>
        <v/>
      </c>
      <c r="AJ62" s="4" t="str">
        <f t="shared" si="23"/>
        <v>Ort</v>
      </c>
    </row>
    <row r="63" spans="1:40" ht="15.75" hidden="1">
      <c r="A63" s="3" t="str">
        <f t="shared" si="21"/>
        <v/>
      </c>
      <c r="B63" s="351" t="str">
        <f t="shared" si="22"/>
        <v>Datum</v>
      </c>
      <c r="C63" s="41" t="s">
        <v>75</v>
      </c>
      <c r="D63" s="42"/>
      <c r="E63" s="3">
        <v>1</v>
      </c>
      <c r="F63" s="3" t="str">
        <f>IF(H63&lt;21,COUNTIF(H$6:H63,"&lt;21"),"")</f>
        <v/>
      </c>
      <c r="G63" s="7" t="str">
        <f t="shared" si="24"/>
        <v/>
      </c>
      <c r="H63" s="350">
        <v>21</v>
      </c>
      <c r="I63" s="30" t="s">
        <v>16</v>
      </c>
      <c r="J63" s="350">
        <v>21</v>
      </c>
      <c r="K63" s="7" t="str">
        <f t="shared" si="13"/>
        <v/>
      </c>
      <c r="L63" s="350">
        <v>21</v>
      </c>
      <c r="M63" s="7" t="str">
        <f t="shared" si="14"/>
        <v/>
      </c>
      <c r="N63" s="39"/>
      <c r="O63" s="40" t="s">
        <v>0</v>
      </c>
      <c r="P63" s="39"/>
      <c r="Q63" s="39"/>
      <c r="R63" s="40" t="s">
        <v>0</v>
      </c>
      <c r="S63" s="39"/>
      <c r="T63" s="39"/>
      <c r="U63" s="40" t="s">
        <v>0</v>
      </c>
      <c r="V63" s="39"/>
      <c r="W63" s="38"/>
      <c r="X63" s="38" t="str">
        <f t="shared" si="15"/>
        <v/>
      </c>
      <c r="Y63" s="40" t="s">
        <v>0</v>
      </c>
      <c r="Z63" s="38" t="str">
        <f t="shared" si="16"/>
        <v/>
      </c>
      <c r="AA63" s="38"/>
      <c r="AB63" s="38" t="str">
        <f t="shared" si="17"/>
        <v/>
      </c>
      <c r="AC63" s="40" t="s">
        <v>0</v>
      </c>
      <c r="AD63" s="38" t="str">
        <f t="shared" si="18"/>
        <v/>
      </c>
      <c r="AE63" s="57"/>
      <c r="AF63" s="38" t="str">
        <f t="shared" si="19"/>
        <v/>
      </c>
      <c r="AG63" s="40" t="s">
        <v>0</v>
      </c>
      <c r="AH63" s="38" t="str">
        <f t="shared" si="20"/>
        <v/>
      </c>
      <c r="AJ63" s="4" t="str">
        <f t="shared" si="23"/>
        <v>Ort</v>
      </c>
    </row>
    <row r="64" spans="1:40" ht="15.75" hidden="1">
      <c r="A64" s="3" t="str">
        <f t="shared" si="21"/>
        <v/>
      </c>
      <c r="B64" s="351" t="str">
        <f t="shared" si="22"/>
        <v>Datum</v>
      </c>
      <c r="C64" s="41" t="s">
        <v>75</v>
      </c>
      <c r="D64" s="42"/>
      <c r="E64" s="3">
        <v>1</v>
      </c>
      <c r="F64" s="3" t="str">
        <f>IF(H64&lt;21,COUNTIF(H$6:H64,"&lt;21"),"")</f>
        <v/>
      </c>
      <c r="G64" s="7" t="str">
        <f t="shared" si="24"/>
        <v/>
      </c>
      <c r="H64" s="350">
        <v>21</v>
      </c>
      <c r="I64" s="30" t="s">
        <v>16</v>
      </c>
      <c r="J64" s="350">
        <v>21</v>
      </c>
      <c r="K64" s="7" t="str">
        <f t="shared" si="13"/>
        <v/>
      </c>
      <c r="L64" s="350">
        <v>21</v>
      </c>
      <c r="M64" s="7" t="str">
        <f t="shared" si="14"/>
        <v/>
      </c>
      <c r="N64" s="39"/>
      <c r="O64" s="40" t="s">
        <v>0</v>
      </c>
      <c r="P64" s="39"/>
      <c r="Q64" s="39"/>
      <c r="R64" s="40" t="s">
        <v>0</v>
      </c>
      <c r="S64" s="39"/>
      <c r="T64" s="39"/>
      <c r="U64" s="40" t="s">
        <v>0</v>
      </c>
      <c r="V64" s="39"/>
      <c r="W64" s="38"/>
      <c r="X64" s="38" t="str">
        <f t="shared" si="15"/>
        <v/>
      </c>
      <c r="Y64" s="40" t="s">
        <v>0</v>
      </c>
      <c r="Z64" s="38" t="str">
        <f t="shared" si="16"/>
        <v/>
      </c>
      <c r="AA64" s="38"/>
      <c r="AB64" s="38" t="str">
        <f t="shared" si="17"/>
        <v/>
      </c>
      <c r="AC64" s="40" t="s">
        <v>0</v>
      </c>
      <c r="AD64" s="38" t="str">
        <f t="shared" si="18"/>
        <v/>
      </c>
      <c r="AE64" s="57"/>
      <c r="AF64" s="38" t="str">
        <f t="shared" si="19"/>
        <v/>
      </c>
      <c r="AG64" s="40" t="s">
        <v>0</v>
      </c>
      <c r="AH64" s="38" t="str">
        <f t="shared" si="20"/>
        <v/>
      </c>
      <c r="AJ64" s="4" t="str">
        <f t="shared" si="23"/>
        <v>Ort</v>
      </c>
    </row>
    <row r="65" spans="1:73" ht="15.75" hidden="1">
      <c r="A65" s="3" t="str">
        <f t="shared" si="21"/>
        <v/>
      </c>
      <c r="B65" s="351" t="str">
        <f t="shared" si="22"/>
        <v>Datum</v>
      </c>
      <c r="C65" s="41" t="s">
        <v>75</v>
      </c>
      <c r="D65" s="42"/>
      <c r="E65" s="3">
        <v>1</v>
      </c>
      <c r="F65" s="3" t="str">
        <f>IF(H65&lt;21,COUNTIF(H$6:H65,"&lt;21"),"")</f>
        <v/>
      </c>
      <c r="G65" s="7" t="str">
        <f t="shared" si="24"/>
        <v/>
      </c>
      <c r="H65" s="350">
        <v>21</v>
      </c>
      <c r="I65" s="30" t="s">
        <v>16</v>
      </c>
      <c r="J65" s="350">
        <v>21</v>
      </c>
      <c r="K65" s="7" t="str">
        <f t="shared" si="13"/>
        <v/>
      </c>
      <c r="L65" s="350">
        <v>21</v>
      </c>
      <c r="M65" s="7" t="str">
        <f t="shared" si="14"/>
        <v/>
      </c>
      <c r="N65" s="39"/>
      <c r="O65" s="40" t="s">
        <v>0</v>
      </c>
      <c r="P65" s="39"/>
      <c r="Q65" s="39"/>
      <c r="R65" s="40" t="s">
        <v>0</v>
      </c>
      <c r="S65" s="39"/>
      <c r="T65" s="39"/>
      <c r="U65" s="40" t="s">
        <v>0</v>
      </c>
      <c r="V65" s="39"/>
      <c r="W65" s="38"/>
      <c r="X65" s="38" t="str">
        <f t="shared" si="15"/>
        <v/>
      </c>
      <c r="Y65" s="40" t="s">
        <v>0</v>
      </c>
      <c r="Z65" s="38" t="str">
        <f t="shared" si="16"/>
        <v/>
      </c>
      <c r="AA65" s="38"/>
      <c r="AB65" s="38" t="str">
        <f t="shared" si="17"/>
        <v/>
      </c>
      <c r="AC65" s="40" t="s">
        <v>0</v>
      </c>
      <c r="AD65" s="38" t="str">
        <f t="shared" si="18"/>
        <v/>
      </c>
      <c r="AE65" s="57"/>
      <c r="AF65" s="38" t="str">
        <f t="shared" si="19"/>
        <v/>
      </c>
      <c r="AG65" s="40" t="s">
        <v>0</v>
      </c>
      <c r="AH65" s="38" t="str">
        <f t="shared" si="20"/>
        <v/>
      </c>
      <c r="AJ65" s="4" t="str">
        <f t="shared" si="23"/>
        <v>Ort</v>
      </c>
    </row>
    <row r="66" spans="1:73" ht="15.75" hidden="1">
      <c r="A66" s="3" t="str">
        <f t="shared" si="21"/>
        <v/>
      </c>
      <c r="B66" s="351" t="str">
        <f t="shared" si="22"/>
        <v>Datum</v>
      </c>
      <c r="C66" s="41" t="s">
        <v>75</v>
      </c>
      <c r="D66" s="42"/>
      <c r="E66" s="3">
        <v>1</v>
      </c>
      <c r="F66" s="3" t="str">
        <f>IF(H66&lt;21,COUNTIF(H$6:H66,"&lt;21"),"")</f>
        <v/>
      </c>
      <c r="G66" s="7" t="str">
        <f t="shared" si="24"/>
        <v/>
      </c>
      <c r="H66" s="350">
        <v>21</v>
      </c>
      <c r="I66" s="30" t="s">
        <v>16</v>
      </c>
      <c r="J66" s="350">
        <v>21</v>
      </c>
      <c r="K66" s="7" t="str">
        <f t="shared" si="13"/>
        <v/>
      </c>
      <c r="L66" s="350">
        <v>21</v>
      </c>
      <c r="M66" s="7" t="str">
        <f t="shared" si="14"/>
        <v/>
      </c>
      <c r="N66" s="39"/>
      <c r="O66" s="40" t="s">
        <v>0</v>
      </c>
      <c r="P66" s="39"/>
      <c r="Q66" s="39"/>
      <c r="R66" s="40" t="s">
        <v>0</v>
      </c>
      <c r="S66" s="39"/>
      <c r="T66" s="39"/>
      <c r="U66" s="40" t="s">
        <v>0</v>
      </c>
      <c r="V66" s="39"/>
      <c r="W66" s="38"/>
      <c r="X66" s="38" t="str">
        <f t="shared" si="15"/>
        <v/>
      </c>
      <c r="Y66" s="40" t="s">
        <v>0</v>
      </c>
      <c r="Z66" s="38" t="str">
        <f t="shared" si="16"/>
        <v/>
      </c>
      <c r="AA66" s="38"/>
      <c r="AB66" s="38" t="str">
        <f t="shared" si="17"/>
        <v/>
      </c>
      <c r="AC66" s="40" t="s">
        <v>0</v>
      </c>
      <c r="AD66" s="38" t="str">
        <f t="shared" si="18"/>
        <v/>
      </c>
      <c r="AE66" s="57"/>
      <c r="AF66" s="38" t="str">
        <f t="shared" si="19"/>
        <v/>
      </c>
      <c r="AG66" s="40" t="s">
        <v>0</v>
      </c>
      <c r="AH66" s="38" t="str">
        <f t="shared" si="20"/>
        <v/>
      </c>
      <c r="AJ66" s="4" t="str">
        <f t="shared" si="23"/>
        <v>Ort</v>
      </c>
    </row>
    <row r="67" spans="1:73" ht="15.75" hidden="1">
      <c r="A67" s="3" t="str">
        <f t="shared" si="21"/>
        <v/>
      </c>
      <c r="B67" s="351" t="str">
        <f t="shared" si="22"/>
        <v>Datum</v>
      </c>
      <c r="C67" s="41" t="s">
        <v>75</v>
      </c>
      <c r="D67" s="42"/>
      <c r="E67" s="3">
        <v>1</v>
      </c>
      <c r="F67" s="3" t="str">
        <f>IF(H67&lt;21,COUNTIF(H$6:H67,"&lt;21"),"")</f>
        <v/>
      </c>
      <c r="G67" s="7" t="str">
        <f t="shared" si="24"/>
        <v/>
      </c>
      <c r="H67" s="350">
        <v>21</v>
      </c>
      <c r="I67" s="30" t="s">
        <v>16</v>
      </c>
      <c r="J67" s="350">
        <v>21</v>
      </c>
      <c r="K67" s="7" t="str">
        <f t="shared" si="13"/>
        <v/>
      </c>
      <c r="L67" s="350">
        <v>21</v>
      </c>
      <c r="M67" s="7" t="str">
        <f t="shared" si="14"/>
        <v/>
      </c>
      <c r="N67" s="39"/>
      <c r="O67" s="40" t="s">
        <v>0</v>
      </c>
      <c r="P67" s="39"/>
      <c r="Q67" s="39"/>
      <c r="R67" s="40" t="s">
        <v>0</v>
      </c>
      <c r="S67" s="39"/>
      <c r="T67" s="39"/>
      <c r="U67" s="40" t="s">
        <v>0</v>
      </c>
      <c r="V67" s="39"/>
      <c r="W67" s="38"/>
      <c r="X67" s="38" t="str">
        <f t="shared" si="15"/>
        <v/>
      </c>
      <c r="Y67" s="40" t="s">
        <v>0</v>
      </c>
      <c r="Z67" s="38" t="str">
        <f t="shared" si="16"/>
        <v/>
      </c>
      <c r="AA67" s="38"/>
      <c r="AB67" s="38" t="str">
        <f t="shared" si="17"/>
        <v/>
      </c>
      <c r="AC67" s="40" t="s">
        <v>0</v>
      </c>
      <c r="AD67" s="38" t="str">
        <f t="shared" si="18"/>
        <v/>
      </c>
      <c r="AE67" s="57"/>
      <c r="AF67" s="38" t="str">
        <f t="shared" si="19"/>
        <v/>
      </c>
      <c r="AG67" s="40" t="s">
        <v>0</v>
      </c>
      <c r="AH67" s="38" t="str">
        <f t="shared" si="20"/>
        <v/>
      </c>
      <c r="AJ67" s="4" t="str">
        <f t="shared" si="23"/>
        <v>Ort</v>
      </c>
    </row>
    <row r="68" spans="1:73" ht="15.75" hidden="1">
      <c r="A68" s="3" t="str">
        <f t="shared" si="21"/>
        <v/>
      </c>
      <c r="B68" s="351" t="str">
        <f t="shared" si="22"/>
        <v>Datum</v>
      </c>
      <c r="C68" s="41" t="s">
        <v>75</v>
      </c>
      <c r="D68" s="42"/>
      <c r="E68" s="3">
        <v>1</v>
      </c>
      <c r="F68" s="3" t="str">
        <f>IF(H68&lt;21,COUNTIF(H$6:H68,"&lt;21"),"")</f>
        <v/>
      </c>
      <c r="G68" s="7" t="str">
        <f t="shared" si="24"/>
        <v/>
      </c>
      <c r="H68" s="350">
        <v>21</v>
      </c>
      <c r="I68" s="30" t="s">
        <v>16</v>
      </c>
      <c r="J68" s="350">
        <v>21</v>
      </c>
      <c r="K68" s="7" t="str">
        <f t="shared" si="13"/>
        <v/>
      </c>
      <c r="L68" s="350">
        <v>21</v>
      </c>
      <c r="M68" s="7" t="str">
        <f t="shared" si="14"/>
        <v/>
      </c>
      <c r="N68" s="39"/>
      <c r="O68" s="40" t="s">
        <v>0</v>
      </c>
      <c r="P68" s="39"/>
      <c r="Q68" s="39"/>
      <c r="R68" s="40" t="s">
        <v>0</v>
      </c>
      <c r="S68" s="39"/>
      <c r="T68" s="39"/>
      <c r="U68" s="40" t="s">
        <v>0</v>
      </c>
      <c r="V68" s="39"/>
      <c r="W68" s="38"/>
      <c r="X68" s="38" t="str">
        <f t="shared" si="15"/>
        <v/>
      </c>
      <c r="Y68" s="40" t="s">
        <v>0</v>
      </c>
      <c r="Z68" s="38" t="str">
        <f t="shared" si="16"/>
        <v/>
      </c>
      <c r="AA68" s="38"/>
      <c r="AB68" s="38" t="str">
        <f t="shared" si="17"/>
        <v/>
      </c>
      <c r="AC68" s="40" t="s">
        <v>0</v>
      </c>
      <c r="AD68" s="38" t="str">
        <f t="shared" si="18"/>
        <v/>
      </c>
      <c r="AE68" s="57"/>
      <c r="AF68" s="38" t="str">
        <f t="shared" si="19"/>
        <v/>
      </c>
      <c r="AG68" s="40" t="s">
        <v>0</v>
      </c>
      <c r="AH68" s="38" t="str">
        <f t="shared" si="20"/>
        <v/>
      </c>
      <c r="AJ68" s="4" t="str">
        <f t="shared" si="23"/>
        <v>Ort</v>
      </c>
    </row>
    <row r="69" spans="1:73" ht="15.75" hidden="1">
      <c r="A69" s="352" t="str">
        <f t="shared" si="21"/>
        <v/>
      </c>
      <c r="B69" s="351" t="str">
        <f t="shared" si="22"/>
        <v>Datum</v>
      </c>
      <c r="C69" s="41" t="s">
        <v>75</v>
      </c>
      <c r="D69" s="42"/>
      <c r="E69" s="3">
        <v>1</v>
      </c>
      <c r="F69" s="3" t="str">
        <f>IF(H69&lt;21,COUNTIF(H$6:H69,"&lt;21"),"")</f>
        <v/>
      </c>
      <c r="G69" s="7" t="str">
        <f t="shared" si="24"/>
        <v/>
      </c>
      <c r="H69" s="350">
        <v>21</v>
      </c>
      <c r="I69" s="30" t="s">
        <v>16</v>
      </c>
      <c r="J69" s="350">
        <v>21</v>
      </c>
      <c r="K69" s="7" t="str">
        <f t="shared" si="13"/>
        <v/>
      </c>
      <c r="L69" s="350">
        <v>21</v>
      </c>
      <c r="M69" s="7" t="str">
        <f t="shared" si="14"/>
        <v/>
      </c>
      <c r="N69" s="39"/>
      <c r="O69" s="40" t="s">
        <v>0</v>
      </c>
      <c r="P69" s="39"/>
      <c r="Q69" s="39"/>
      <c r="R69" s="40" t="s">
        <v>0</v>
      </c>
      <c r="S69" s="39"/>
      <c r="T69" s="39"/>
      <c r="U69" s="40" t="s">
        <v>0</v>
      </c>
      <c r="V69" s="39"/>
      <c r="W69" s="38"/>
      <c r="X69" s="38" t="str">
        <f t="shared" si="15"/>
        <v/>
      </c>
      <c r="Y69" s="40" t="s">
        <v>0</v>
      </c>
      <c r="Z69" s="38" t="str">
        <f t="shared" si="16"/>
        <v/>
      </c>
      <c r="AA69" s="38"/>
      <c r="AB69" s="38" t="str">
        <f t="shared" si="17"/>
        <v/>
      </c>
      <c r="AC69" s="40" t="s">
        <v>0</v>
      </c>
      <c r="AD69" s="38" t="str">
        <f t="shared" si="18"/>
        <v/>
      </c>
      <c r="AE69" s="57"/>
      <c r="AF69" s="38" t="str">
        <f t="shared" si="19"/>
        <v/>
      </c>
      <c r="AG69" s="40" t="s">
        <v>0</v>
      </c>
      <c r="AH69" s="38" t="str">
        <f t="shared" si="20"/>
        <v/>
      </c>
      <c r="AJ69" s="4" t="str">
        <f t="shared" si="23"/>
        <v>Ort</v>
      </c>
    </row>
    <row r="70" spans="1:73">
      <c r="A70" s="353"/>
      <c r="W70" s="35"/>
      <c r="X70" s="35"/>
      <c r="Y70" s="35"/>
      <c r="Z70" s="35"/>
      <c r="AE70" s="58"/>
    </row>
    <row r="71" spans="1:73">
      <c r="A71" s="353"/>
      <c r="B71" s="151"/>
      <c r="W71" s="35"/>
      <c r="X71" s="35"/>
      <c r="Y71" s="35"/>
      <c r="Z71" s="35"/>
      <c r="AE71" s="58"/>
    </row>
    <row r="72" spans="1:73" s="18" customFormat="1" ht="20.25">
      <c r="C72" s="14"/>
      <c r="D72" s="15"/>
      <c r="E72" s="15"/>
      <c r="F72" s="16" t="s">
        <v>80</v>
      </c>
      <c r="I72" s="16"/>
      <c r="J72" s="16"/>
      <c r="K72" s="354" t="s">
        <v>84</v>
      </c>
      <c r="L72" s="354"/>
      <c r="M72" s="355" t="s">
        <v>146</v>
      </c>
      <c r="N72" s="14"/>
      <c r="O72" s="14"/>
      <c r="P72" s="356" t="s">
        <v>147</v>
      </c>
      <c r="Q72" s="14"/>
      <c r="R72" s="14"/>
      <c r="S72" s="14"/>
      <c r="T72" s="14"/>
      <c r="U72" s="14"/>
      <c r="V72" s="14"/>
      <c r="W72" s="36"/>
      <c r="X72" s="36"/>
      <c r="Y72" s="36"/>
      <c r="Z72" s="36"/>
      <c r="AA72" s="36"/>
      <c r="AB72" s="36"/>
      <c r="AC72" s="36"/>
      <c r="AD72" s="36"/>
      <c r="AE72" s="55"/>
      <c r="AF72" s="36"/>
      <c r="AG72" s="36"/>
      <c r="AH72" s="36"/>
      <c r="AM72" s="4"/>
      <c r="AN72" s="4"/>
    </row>
    <row r="73" spans="1:73" s="31" customFormat="1" ht="21" thickBot="1">
      <c r="A73" s="149" t="s">
        <v>13</v>
      </c>
      <c r="B73" s="21" t="s">
        <v>84</v>
      </c>
      <c r="C73" s="358" t="s">
        <v>8</v>
      </c>
      <c r="D73" s="359" t="s">
        <v>4</v>
      </c>
      <c r="E73" s="359" t="s">
        <v>3</v>
      </c>
      <c r="F73" s="359" t="s">
        <v>13</v>
      </c>
      <c r="G73" s="28" t="s">
        <v>7</v>
      </c>
      <c r="H73" s="345" t="s">
        <v>24</v>
      </c>
      <c r="I73" s="29"/>
      <c r="J73" s="346" t="s">
        <v>25</v>
      </c>
      <c r="K73" s="28" t="s">
        <v>6</v>
      </c>
      <c r="L73" s="345" t="s">
        <v>76</v>
      </c>
      <c r="M73" s="29" t="s">
        <v>5</v>
      </c>
      <c r="N73" s="490" t="s">
        <v>29</v>
      </c>
      <c r="O73" s="490"/>
      <c r="P73" s="490"/>
      <c r="Q73" s="490" t="s">
        <v>30</v>
      </c>
      <c r="R73" s="490"/>
      <c r="S73" s="490"/>
      <c r="T73" s="490" t="s">
        <v>31</v>
      </c>
      <c r="U73" s="490"/>
      <c r="V73" s="490"/>
      <c r="W73" s="37"/>
      <c r="X73" s="489" t="s">
        <v>2</v>
      </c>
      <c r="Y73" s="489"/>
      <c r="Z73" s="489"/>
      <c r="AA73" s="37"/>
      <c r="AB73" s="489" t="s">
        <v>32</v>
      </c>
      <c r="AC73" s="489"/>
      <c r="AD73" s="489"/>
      <c r="AE73" s="360"/>
      <c r="AF73" s="489" t="s">
        <v>28</v>
      </c>
      <c r="AG73" s="489"/>
      <c r="AH73" s="489"/>
      <c r="AM73" s="18"/>
      <c r="AN73" s="18"/>
      <c r="BU73" s="357" t="s">
        <v>148</v>
      </c>
    </row>
    <row r="74" spans="1:73" ht="15.75">
      <c r="A74" s="3">
        <f>F74</f>
        <v>29</v>
      </c>
      <c r="B74" s="448" t="str">
        <f t="shared" ref="B74:B103" si="25">K$72</f>
        <v>Datum</v>
      </c>
      <c r="C74" s="371">
        <v>0.41666666666666669</v>
      </c>
      <c r="D74" s="372">
        <v>1</v>
      </c>
      <c r="E74" s="373">
        <v>1</v>
      </c>
      <c r="F74" s="373">
        <f>IF(H74&lt;21,COUNTIF(H$6:H74,"&lt;21"),"")</f>
        <v>29</v>
      </c>
      <c r="G74" s="374" t="str">
        <f>IF(H74=21,"",INDEX($AM$7:$AN$27,H74,2))</f>
        <v>Team 2</v>
      </c>
      <c r="H74" s="449">
        <v>2</v>
      </c>
      <c r="I74" s="376" t="s">
        <v>16</v>
      </c>
      <c r="J74" s="449">
        <v>4</v>
      </c>
      <c r="K74" s="374" t="str">
        <f t="shared" ref="K74:K103" si="26">IF(J74=21,"",INDEX($AM$7:$AN$27,J74,2))</f>
        <v>Team 4</v>
      </c>
      <c r="L74" s="449">
        <v>7</v>
      </c>
      <c r="M74" s="374" t="str">
        <f t="shared" ref="M74:M103" si="27">IF(L74=21,"",INDEX($AM$7:$AN$27,L74,2))</f>
        <v>Team 7</v>
      </c>
      <c r="N74" s="377"/>
      <c r="O74" s="378" t="s">
        <v>0</v>
      </c>
      <c r="P74" s="377"/>
      <c r="Q74" s="377"/>
      <c r="R74" s="378" t="s">
        <v>0</v>
      </c>
      <c r="S74" s="377"/>
      <c r="T74" s="377"/>
      <c r="U74" s="378" t="s">
        <v>0</v>
      </c>
      <c r="V74" s="377"/>
      <c r="W74" s="379"/>
      <c r="X74" s="379" t="str">
        <f t="shared" ref="X74:X103" si="28">IF(N74+P74&gt;0,IF(AB74&gt;0,IF(AB74&gt;AD74,2,IF(AB74&lt;AD74,0,1)),0),"")</f>
        <v/>
      </c>
      <c r="Y74" s="378" t="s">
        <v>0</v>
      </c>
      <c r="Z74" s="379" t="str">
        <f t="shared" ref="Z74:Z103" si="29">IF(N74+P74&gt;0,IF(AD74&gt;0,IF(AD74&gt;AB74,2,IF(AD74&lt;AB74,0,1)),0),"")</f>
        <v/>
      </c>
      <c r="AA74" s="379"/>
      <c r="AB74" s="379" t="str">
        <f t="shared" ref="AB74:AB103" si="30">IF(N74+P74&gt;0,IF(N74&gt;P74,1,0)+IF(Q74&gt;S74,1,0)+IF(T74&gt;V74,1,0),"")</f>
        <v/>
      </c>
      <c r="AC74" s="378" t="s">
        <v>0</v>
      </c>
      <c r="AD74" s="379" t="str">
        <f t="shared" ref="AD74:AD103" si="31">IF(N74+P74&gt;0,IF(N74&lt;P74,1,0)+IF(Q74&lt;S74,1,0)+IF(T74&lt;V74,1,0),"")</f>
        <v/>
      </c>
      <c r="AE74" s="380"/>
      <c r="AF74" s="379" t="str">
        <f t="shared" ref="AF74:AF103" si="32">IF(N74+P74&gt;0,N74+Q74+T74,"")</f>
        <v/>
      </c>
      <c r="AG74" s="378" t="s">
        <v>0</v>
      </c>
      <c r="AH74" s="381" t="str">
        <f t="shared" ref="AH74:AH103" si="33">IF(N74+P74&gt;0,P74+S74+V74,"")</f>
        <v/>
      </c>
      <c r="AJ74" s="4" t="str">
        <f t="shared" ref="AJ74:AJ103" si="34">M$72</f>
        <v>Ort</v>
      </c>
      <c r="AM74" s="31"/>
      <c r="AN74" s="31"/>
      <c r="AQ74" s="4" t="s">
        <v>145</v>
      </c>
      <c r="AR74" s="4" t="str">
        <f>Platzierung!T25</f>
        <v>Team 5</v>
      </c>
      <c r="BU74" s="4" t="str">
        <f>Platzierung!T25</f>
        <v>Team 5</v>
      </c>
    </row>
    <row r="75" spans="1:73" ht="16.5" thickBot="1">
      <c r="A75" s="3">
        <f t="shared" ref="A75:A103" si="35">F75</f>
        <v>30</v>
      </c>
      <c r="B75" s="448" t="str">
        <f t="shared" si="25"/>
        <v>Datum</v>
      </c>
      <c r="C75" s="382">
        <v>0.41666666666666669</v>
      </c>
      <c r="D75" s="383">
        <v>1</v>
      </c>
      <c r="E75" s="384">
        <v>1</v>
      </c>
      <c r="F75" s="384">
        <f>IF(H75&lt;21,COUNTIF(H$6:H75,"&lt;21"),"")</f>
        <v>30</v>
      </c>
      <c r="G75" s="385" t="str">
        <f>IF(H75=21,"",INDEX($AM$7:$AN$27,H75,2))</f>
        <v>Team 1</v>
      </c>
      <c r="H75" s="386">
        <v>1</v>
      </c>
      <c r="I75" s="387" t="s">
        <v>16</v>
      </c>
      <c r="J75" s="386">
        <v>3</v>
      </c>
      <c r="K75" s="385" t="str">
        <f t="shared" si="26"/>
        <v>Team 3</v>
      </c>
      <c r="L75" s="386">
        <v>9</v>
      </c>
      <c r="M75" s="385" t="str">
        <f t="shared" si="27"/>
        <v>Team 9</v>
      </c>
      <c r="N75" s="388"/>
      <c r="O75" s="389" t="s">
        <v>0</v>
      </c>
      <c r="P75" s="388"/>
      <c r="Q75" s="388"/>
      <c r="R75" s="389" t="s">
        <v>0</v>
      </c>
      <c r="S75" s="388"/>
      <c r="T75" s="388"/>
      <c r="U75" s="389" t="s">
        <v>0</v>
      </c>
      <c r="V75" s="388"/>
      <c r="W75" s="390"/>
      <c r="X75" s="390" t="str">
        <f t="shared" si="28"/>
        <v/>
      </c>
      <c r="Y75" s="389" t="s">
        <v>0</v>
      </c>
      <c r="Z75" s="390" t="str">
        <f t="shared" si="29"/>
        <v/>
      </c>
      <c r="AA75" s="390"/>
      <c r="AB75" s="390" t="str">
        <f t="shared" si="30"/>
        <v/>
      </c>
      <c r="AC75" s="389" t="s">
        <v>0</v>
      </c>
      <c r="AD75" s="390" t="str">
        <f t="shared" si="31"/>
        <v/>
      </c>
      <c r="AE75" s="391"/>
      <c r="AF75" s="390" t="str">
        <f t="shared" si="32"/>
        <v/>
      </c>
      <c r="AG75" s="389" t="s">
        <v>0</v>
      </c>
      <c r="AH75" s="392" t="str">
        <f t="shared" si="33"/>
        <v/>
      </c>
      <c r="AJ75" s="4" t="str">
        <f t="shared" si="34"/>
        <v>Ort</v>
      </c>
      <c r="AQ75" s="4" t="s">
        <v>145</v>
      </c>
      <c r="AR75" s="4" t="str">
        <f>Platzierung!T26</f>
        <v>Team 6</v>
      </c>
      <c r="BU75" s="4" t="str">
        <f>Platzierung!T26</f>
        <v>Team 6</v>
      </c>
    </row>
    <row r="76" spans="1:73" ht="15.75">
      <c r="A76" s="3">
        <f t="shared" si="35"/>
        <v>31</v>
      </c>
      <c r="B76" s="448" t="str">
        <f t="shared" si="25"/>
        <v>Datum</v>
      </c>
      <c r="C76" s="404" t="s">
        <v>75</v>
      </c>
      <c r="D76" s="405">
        <v>2</v>
      </c>
      <c r="E76" s="406">
        <v>1</v>
      </c>
      <c r="F76" s="406">
        <f>IF(H76&lt;21,COUNTIF(H$6:H76,"&lt;21"),"")</f>
        <v>31</v>
      </c>
      <c r="G76" s="407" t="str">
        <f t="shared" ref="G76:G103" si="36">IF(H76=21,"",INDEX($AM$7:$AN$27,H76,2))</f>
        <v>Team 7</v>
      </c>
      <c r="H76" s="451">
        <v>7</v>
      </c>
      <c r="I76" s="409" t="s">
        <v>16</v>
      </c>
      <c r="J76" s="451">
        <v>9</v>
      </c>
      <c r="K76" s="407" t="str">
        <f t="shared" si="26"/>
        <v>Team 9</v>
      </c>
      <c r="L76" s="451">
        <v>8</v>
      </c>
      <c r="M76" s="407" t="str">
        <f t="shared" si="27"/>
        <v>Team 8</v>
      </c>
      <c r="N76" s="410"/>
      <c r="O76" s="411" t="s">
        <v>0</v>
      </c>
      <c r="P76" s="410"/>
      <c r="Q76" s="410"/>
      <c r="R76" s="411" t="s">
        <v>0</v>
      </c>
      <c r="S76" s="410"/>
      <c r="T76" s="410"/>
      <c r="U76" s="411" t="s">
        <v>0</v>
      </c>
      <c r="V76" s="410"/>
      <c r="W76" s="412"/>
      <c r="X76" s="412" t="str">
        <f t="shared" si="28"/>
        <v/>
      </c>
      <c r="Y76" s="411" t="s">
        <v>0</v>
      </c>
      <c r="Z76" s="412" t="str">
        <f t="shared" si="29"/>
        <v/>
      </c>
      <c r="AA76" s="412"/>
      <c r="AB76" s="412" t="str">
        <f t="shared" si="30"/>
        <v/>
      </c>
      <c r="AC76" s="411" t="s">
        <v>0</v>
      </c>
      <c r="AD76" s="412" t="str">
        <f t="shared" si="31"/>
        <v/>
      </c>
      <c r="AE76" s="413"/>
      <c r="AF76" s="412" t="str">
        <f t="shared" si="32"/>
        <v/>
      </c>
      <c r="AG76" s="411" t="s">
        <v>0</v>
      </c>
      <c r="AH76" s="414" t="str">
        <f t="shared" si="33"/>
        <v/>
      </c>
      <c r="AJ76" s="4" t="str">
        <f t="shared" si="34"/>
        <v>Ort</v>
      </c>
    </row>
    <row r="77" spans="1:73" ht="16.5" thickBot="1">
      <c r="A77" s="3">
        <f t="shared" si="35"/>
        <v>32</v>
      </c>
      <c r="B77" s="448" t="str">
        <f t="shared" si="25"/>
        <v>Datum</v>
      </c>
      <c r="C77" s="426" t="s">
        <v>75</v>
      </c>
      <c r="D77" s="427">
        <v>2</v>
      </c>
      <c r="E77" s="428">
        <v>1</v>
      </c>
      <c r="F77" s="428">
        <f>IF(H77&lt;21,COUNTIF(H$6:H77,"&lt;21"),"")</f>
        <v>32</v>
      </c>
      <c r="G77" s="429" t="str">
        <f t="shared" si="36"/>
        <v>Team 2</v>
      </c>
      <c r="H77" s="430">
        <v>2</v>
      </c>
      <c r="I77" s="431" t="s">
        <v>16</v>
      </c>
      <c r="J77" s="430">
        <v>3</v>
      </c>
      <c r="K77" s="429" t="str">
        <f t="shared" si="26"/>
        <v>Team 3</v>
      </c>
      <c r="L77" s="430">
        <v>1</v>
      </c>
      <c r="M77" s="429" t="str">
        <f t="shared" si="27"/>
        <v>Team 1</v>
      </c>
      <c r="N77" s="432"/>
      <c r="O77" s="433" t="s">
        <v>0</v>
      </c>
      <c r="P77" s="432"/>
      <c r="Q77" s="432"/>
      <c r="R77" s="433" t="s">
        <v>0</v>
      </c>
      <c r="S77" s="432"/>
      <c r="T77" s="432"/>
      <c r="U77" s="433" t="s">
        <v>0</v>
      </c>
      <c r="V77" s="432"/>
      <c r="W77" s="434"/>
      <c r="X77" s="434" t="str">
        <f t="shared" si="28"/>
        <v/>
      </c>
      <c r="Y77" s="433" t="s">
        <v>0</v>
      </c>
      <c r="Z77" s="434" t="str">
        <f t="shared" si="29"/>
        <v/>
      </c>
      <c r="AA77" s="434"/>
      <c r="AB77" s="434" t="str">
        <f t="shared" si="30"/>
        <v/>
      </c>
      <c r="AC77" s="433" t="s">
        <v>0</v>
      </c>
      <c r="AD77" s="434" t="str">
        <f t="shared" si="31"/>
        <v/>
      </c>
      <c r="AE77" s="435"/>
      <c r="AF77" s="434" t="str">
        <f t="shared" si="32"/>
        <v/>
      </c>
      <c r="AG77" s="433" t="s">
        <v>0</v>
      </c>
      <c r="AH77" s="436" t="str">
        <f t="shared" si="33"/>
        <v/>
      </c>
      <c r="AJ77" s="4" t="str">
        <f t="shared" si="34"/>
        <v>Ort</v>
      </c>
    </row>
    <row r="78" spans="1:73" ht="15.75">
      <c r="A78" s="3">
        <f t="shared" si="35"/>
        <v>33</v>
      </c>
      <c r="B78" s="448" t="str">
        <f t="shared" si="25"/>
        <v>Datum</v>
      </c>
      <c r="C78" s="371" t="s">
        <v>75</v>
      </c>
      <c r="D78" s="372">
        <v>3</v>
      </c>
      <c r="E78" s="373">
        <v>1</v>
      </c>
      <c r="F78" s="373">
        <f>IF(H78&lt;21,COUNTIF(H$6:H78,"&lt;21"),"")</f>
        <v>33</v>
      </c>
      <c r="G78" s="374" t="str">
        <f t="shared" si="36"/>
        <v>Team 4</v>
      </c>
      <c r="H78" s="449">
        <v>4</v>
      </c>
      <c r="I78" s="376" t="s">
        <v>16</v>
      </c>
      <c r="J78" s="449">
        <v>8</v>
      </c>
      <c r="K78" s="374" t="str">
        <f t="shared" si="26"/>
        <v>Team 8</v>
      </c>
      <c r="L78" s="449">
        <v>2</v>
      </c>
      <c r="M78" s="374" t="str">
        <f t="shared" si="27"/>
        <v>Team 2</v>
      </c>
      <c r="N78" s="377"/>
      <c r="O78" s="378" t="s">
        <v>0</v>
      </c>
      <c r="P78" s="377"/>
      <c r="Q78" s="377"/>
      <c r="R78" s="378" t="s">
        <v>0</v>
      </c>
      <c r="S78" s="377"/>
      <c r="T78" s="377"/>
      <c r="U78" s="378" t="s">
        <v>0</v>
      </c>
      <c r="V78" s="377"/>
      <c r="W78" s="379"/>
      <c r="X78" s="379" t="str">
        <f t="shared" si="28"/>
        <v/>
      </c>
      <c r="Y78" s="378" t="s">
        <v>0</v>
      </c>
      <c r="Z78" s="379" t="str">
        <f t="shared" si="29"/>
        <v/>
      </c>
      <c r="AA78" s="379"/>
      <c r="AB78" s="379" t="str">
        <f t="shared" si="30"/>
        <v/>
      </c>
      <c r="AC78" s="378" t="s">
        <v>0</v>
      </c>
      <c r="AD78" s="379" t="str">
        <f t="shared" si="31"/>
        <v/>
      </c>
      <c r="AE78" s="380"/>
      <c r="AF78" s="379" t="str">
        <f t="shared" si="32"/>
        <v/>
      </c>
      <c r="AG78" s="378" t="s">
        <v>0</v>
      </c>
      <c r="AH78" s="381" t="str">
        <f t="shared" si="33"/>
        <v/>
      </c>
      <c r="AJ78" s="4" t="str">
        <f t="shared" si="34"/>
        <v>Ort</v>
      </c>
    </row>
    <row r="79" spans="1:73" ht="16.5" thickBot="1">
      <c r="A79" s="3">
        <f t="shared" si="35"/>
        <v>34</v>
      </c>
      <c r="B79" s="448" t="str">
        <f t="shared" si="25"/>
        <v>Datum</v>
      </c>
      <c r="C79" s="382" t="s">
        <v>75</v>
      </c>
      <c r="D79" s="383">
        <v>3</v>
      </c>
      <c r="E79" s="384">
        <v>1</v>
      </c>
      <c r="F79" s="384">
        <f>IF(H79&lt;21,COUNTIF(H$6:H79,"&lt;21"),"")</f>
        <v>34</v>
      </c>
      <c r="G79" s="385" t="str">
        <f t="shared" si="36"/>
        <v>Team 1</v>
      </c>
      <c r="H79" s="386">
        <v>1</v>
      </c>
      <c r="I79" s="387" t="s">
        <v>16</v>
      </c>
      <c r="J79" s="386">
        <v>7</v>
      </c>
      <c r="K79" s="385" t="str">
        <f t="shared" si="26"/>
        <v>Team 7</v>
      </c>
      <c r="L79" s="386">
        <v>3</v>
      </c>
      <c r="M79" s="385" t="str">
        <f t="shared" si="27"/>
        <v>Team 3</v>
      </c>
      <c r="N79" s="388"/>
      <c r="O79" s="389" t="s">
        <v>0</v>
      </c>
      <c r="P79" s="388"/>
      <c r="Q79" s="388"/>
      <c r="R79" s="389" t="s">
        <v>0</v>
      </c>
      <c r="S79" s="388"/>
      <c r="T79" s="388"/>
      <c r="U79" s="389" t="s">
        <v>0</v>
      </c>
      <c r="V79" s="388"/>
      <c r="W79" s="390"/>
      <c r="X79" s="390" t="str">
        <f t="shared" si="28"/>
        <v/>
      </c>
      <c r="Y79" s="389" t="s">
        <v>0</v>
      </c>
      <c r="Z79" s="390" t="str">
        <f t="shared" si="29"/>
        <v/>
      </c>
      <c r="AA79" s="390"/>
      <c r="AB79" s="390" t="str">
        <f t="shared" si="30"/>
        <v/>
      </c>
      <c r="AC79" s="389" t="s">
        <v>0</v>
      </c>
      <c r="AD79" s="390" t="str">
        <f t="shared" si="31"/>
        <v/>
      </c>
      <c r="AE79" s="391"/>
      <c r="AF79" s="390" t="str">
        <f t="shared" si="32"/>
        <v/>
      </c>
      <c r="AG79" s="389" t="s">
        <v>0</v>
      </c>
      <c r="AH79" s="392" t="str">
        <f t="shared" si="33"/>
        <v/>
      </c>
      <c r="AJ79" s="4" t="str">
        <f t="shared" si="34"/>
        <v>Ort</v>
      </c>
    </row>
    <row r="80" spans="1:73" ht="16.5" thickBot="1">
      <c r="A80" s="3">
        <f t="shared" si="35"/>
        <v>35</v>
      </c>
      <c r="B80" s="448" t="str">
        <f t="shared" si="25"/>
        <v>Datum</v>
      </c>
      <c r="C80" s="393" t="s">
        <v>75</v>
      </c>
      <c r="D80" s="394">
        <v>4</v>
      </c>
      <c r="E80" s="395">
        <v>1</v>
      </c>
      <c r="F80" s="395">
        <f>IF(H80&lt;21,COUNTIF(H$6:H80,"&lt;21"),"")</f>
        <v>35</v>
      </c>
      <c r="G80" s="396" t="str">
        <f t="shared" si="36"/>
        <v>Team 3</v>
      </c>
      <c r="H80" s="397">
        <v>3</v>
      </c>
      <c r="I80" s="398" t="s">
        <v>16</v>
      </c>
      <c r="J80" s="397">
        <v>8</v>
      </c>
      <c r="K80" s="396" t="str">
        <f t="shared" si="26"/>
        <v>Team 8</v>
      </c>
      <c r="L80" s="397">
        <v>4</v>
      </c>
      <c r="M80" s="396" t="str">
        <f t="shared" si="27"/>
        <v>Team 4</v>
      </c>
      <c r="N80" s="399"/>
      <c r="O80" s="400" t="s">
        <v>0</v>
      </c>
      <c r="P80" s="399"/>
      <c r="Q80" s="399"/>
      <c r="R80" s="400" t="s">
        <v>0</v>
      </c>
      <c r="S80" s="399"/>
      <c r="T80" s="399"/>
      <c r="U80" s="400" t="s">
        <v>0</v>
      </c>
      <c r="V80" s="399"/>
      <c r="W80" s="401"/>
      <c r="X80" s="401" t="str">
        <f t="shared" si="28"/>
        <v/>
      </c>
      <c r="Y80" s="400" t="s">
        <v>0</v>
      </c>
      <c r="Z80" s="401" t="str">
        <f t="shared" si="29"/>
        <v/>
      </c>
      <c r="AA80" s="401"/>
      <c r="AB80" s="401" t="str">
        <f t="shared" si="30"/>
        <v/>
      </c>
      <c r="AC80" s="400" t="s">
        <v>0</v>
      </c>
      <c r="AD80" s="401" t="str">
        <f t="shared" si="31"/>
        <v/>
      </c>
      <c r="AE80" s="402"/>
      <c r="AF80" s="401" t="str">
        <f t="shared" si="32"/>
        <v/>
      </c>
      <c r="AG80" s="400" t="s">
        <v>0</v>
      </c>
      <c r="AH80" s="403" t="str">
        <f t="shared" si="33"/>
        <v/>
      </c>
      <c r="AJ80" s="4" t="str">
        <f t="shared" si="34"/>
        <v>Ort</v>
      </c>
    </row>
    <row r="81" spans="1:40" ht="15.75">
      <c r="A81" s="3">
        <f t="shared" si="35"/>
        <v>36</v>
      </c>
      <c r="B81" s="448" t="str">
        <f t="shared" si="25"/>
        <v>Datum</v>
      </c>
      <c r="C81" s="371" t="s">
        <v>75</v>
      </c>
      <c r="D81" s="372">
        <v>5</v>
      </c>
      <c r="E81" s="373">
        <v>1</v>
      </c>
      <c r="F81" s="373">
        <f>IF(H81&lt;21,COUNTIF(H$6:H81,"&lt;21"),"")</f>
        <v>36</v>
      </c>
      <c r="G81" s="374" t="str">
        <f t="shared" si="36"/>
        <v>Team 2</v>
      </c>
      <c r="H81" s="449">
        <v>2</v>
      </c>
      <c r="I81" s="376" t="s">
        <v>16</v>
      </c>
      <c r="J81" s="449">
        <v>7</v>
      </c>
      <c r="K81" s="374" t="str">
        <f t="shared" si="26"/>
        <v>Team 7</v>
      </c>
      <c r="L81" s="449">
        <v>1</v>
      </c>
      <c r="M81" s="374" t="str">
        <f t="shared" si="27"/>
        <v>Team 1</v>
      </c>
      <c r="N81" s="377"/>
      <c r="O81" s="378" t="s">
        <v>0</v>
      </c>
      <c r="P81" s="377"/>
      <c r="Q81" s="377"/>
      <c r="R81" s="378" t="s">
        <v>0</v>
      </c>
      <c r="S81" s="377"/>
      <c r="T81" s="377"/>
      <c r="U81" s="378" t="s">
        <v>0</v>
      </c>
      <c r="V81" s="377"/>
      <c r="W81" s="379"/>
      <c r="X81" s="379" t="str">
        <f t="shared" si="28"/>
        <v/>
      </c>
      <c r="Y81" s="378" t="s">
        <v>0</v>
      </c>
      <c r="Z81" s="379" t="str">
        <f t="shared" si="29"/>
        <v/>
      </c>
      <c r="AA81" s="379"/>
      <c r="AB81" s="379" t="str">
        <f t="shared" si="30"/>
        <v/>
      </c>
      <c r="AC81" s="378" t="s">
        <v>0</v>
      </c>
      <c r="AD81" s="379" t="str">
        <f t="shared" si="31"/>
        <v/>
      </c>
      <c r="AE81" s="380"/>
      <c r="AF81" s="379" t="str">
        <f t="shared" si="32"/>
        <v/>
      </c>
      <c r="AG81" s="378" t="s">
        <v>0</v>
      </c>
      <c r="AH81" s="381" t="str">
        <f t="shared" si="33"/>
        <v/>
      </c>
      <c r="AJ81" s="4" t="str">
        <f t="shared" si="34"/>
        <v>Ort</v>
      </c>
    </row>
    <row r="82" spans="1:40" ht="16.5" thickBot="1">
      <c r="A82" s="3">
        <f t="shared" si="35"/>
        <v>37</v>
      </c>
      <c r="B82" s="448" t="str">
        <f t="shared" si="25"/>
        <v>Datum</v>
      </c>
      <c r="C82" s="382" t="s">
        <v>75</v>
      </c>
      <c r="D82" s="383">
        <v>5</v>
      </c>
      <c r="E82" s="384">
        <v>1</v>
      </c>
      <c r="F82" s="384">
        <f>IF(H82&lt;21,COUNTIF(H$6:H82,"&lt;21"),"")</f>
        <v>37</v>
      </c>
      <c r="G82" s="385" t="str">
        <f t="shared" si="36"/>
        <v>Team 4</v>
      </c>
      <c r="H82" s="386">
        <v>4</v>
      </c>
      <c r="I82" s="387" t="s">
        <v>16</v>
      </c>
      <c r="J82" s="386">
        <v>9</v>
      </c>
      <c r="K82" s="385" t="str">
        <f t="shared" si="26"/>
        <v>Team 9</v>
      </c>
      <c r="L82" s="386">
        <v>8</v>
      </c>
      <c r="M82" s="385" t="str">
        <f t="shared" si="27"/>
        <v>Team 8</v>
      </c>
      <c r="N82" s="388"/>
      <c r="O82" s="389" t="s">
        <v>0</v>
      </c>
      <c r="P82" s="388"/>
      <c r="Q82" s="388"/>
      <c r="R82" s="389" t="s">
        <v>0</v>
      </c>
      <c r="S82" s="388"/>
      <c r="T82" s="388"/>
      <c r="U82" s="389" t="s">
        <v>0</v>
      </c>
      <c r="V82" s="388"/>
      <c r="W82" s="390"/>
      <c r="X82" s="390" t="str">
        <f t="shared" si="28"/>
        <v/>
      </c>
      <c r="Y82" s="389" t="s">
        <v>0</v>
      </c>
      <c r="Z82" s="390" t="str">
        <f t="shared" si="29"/>
        <v/>
      </c>
      <c r="AA82" s="390"/>
      <c r="AB82" s="390" t="str">
        <f t="shared" si="30"/>
        <v/>
      </c>
      <c r="AC82" s="389" t="s">
        <v>0</v>
      </c>
      <c r="AD82" s="390" t="str">
        <f t="shared" si="31"/>
        <v/>
      </c>
      <c r="AE82" s="391"/>
      <c r="AF82" s="390" t="str">
        <f t="shared" si="32"/>
        <v/>
      </c>
      <c r="AG82" s="389" t="s">
        <v>0</v>
      </c>
      <c r="AH82" s="392" t="str">
        <f t="shared" si="33"/>
        <v/>
      </c>
      <c r="AJ82" s="4" t="str">
        <f t="shared" si="34"/>
        <v>Ort</v>
      </c>
    </row>
    <row r="83" spans="1:40" ht="16.5" thickBot="1">
      <c r="A83" s="3">
        <f t="shared" si="35"/>
        <v>38</v>
      </c>
      <c r="B83" s="448" t="str">
        <f t="shared" si="25"/>
        <v>Datum</v>
      </c>
      <c r="C83" s="393" t="s">
        <v>75</v>
      </c>
      <c r="D83" s="394">
        <v>6</v>
      </c>
      <c r="E83" s="395">
        <v>1</v>
      </c>
      <c r="F83" s="395">
        <f>IF(H83&lt;21,COUNTIF(H$6:H83,"&lt;21"),"")</f>
        <v>38</v>
      </c>
      <c r="G83" s="396" t="str">
        <f t="shared" si="36"/>
        <v>Team 1</v>
      </c>
      <c r="H83" s="397">
        <v>1</v>
      </c>
      <c r="I83" s="398" t="s">
        <v>16</v>
      </c>
      <c r="J83" s="397">
        <v>9</v>
      </c>
      <c r="K83" s="396" t="str">
        <f t="shared" si="26"/>
        <v>Team 9</v>
      </c>
      <c r="L83" s="397">
        <v>2</v>
      </c>
      <c r="M83" s="396" t="str">
        <f t="shared" si="27"/>
        <v>Team 2</v>
      </c>
      <c r="N83" s="399"/>
      <c r="O83" s="400" t="s">
        <v>0</v>
      </c>
      <c r="P83" s="399"/>
      <c r="Q83" s="399"/>
      <c r="R83" s="400" t="s">
        <v>0</v>
      </c>
      <c r="S83" s="399"/>
      <c r="T83" s="399"/>
      <c r="U83" s="400" t="s">
        <v>0</v>
      </c>
      <c r="V83" s="399"/>
      <c r="W83" s="401"/>
      <c r="X83" s="401" t="str">
        <f t="shared" si="28"/>
        <v/>
      </c>
      <c r="Y83" s="400" t="s">
        <v>0</v>
      </c>
      <c r="Z83" s="401" t="str">
        <f t="shared" si="29"/>
        <v/>
      </c>
      <c r="AA83" s="401"/>
      <c r="AB83" s="401" t="str">
        <f t="shared" si="30"/>
        <v/>
      </c>
      <c r="AC83" s="400" t="s">
        <v>0</v>
      </c>
      <c r="AD83" s="401" t="str">
        <f t="shared" si="31"/>
        <v/>
      </c>
      <c r="AE83" s="402"/>
      <c r="AF83" s="401" t="str">
        <f t="shared" si="32"/>
        <v/>
      </c>
      <c r="AG83" s="400" t="s">
        <v>0</v>
      </c>
      <c r="AH83" s="403" t="str">
        <f t="shared" si="33"/>
        <v/>
      </c>
      <c r="AJ83" s="4" t="str">
        <f t="shared" si="34"/>
        <v>Ort</v>
      </c>
    </row>
    <row r="84" spans="1:40" ht="15.75">
      <c r="A84" s="3">
        <f t="shared" si="35"/>
        <v>39</v>
      </c>
      <c r="B84" s="448" t="str">
        <f t="shared" si="25"/>
        <v>Datum</v>
      </c>
      <c r="C84" s="371" t="s">
        <v>75</v>
      </c>
      <c r="D84" s="372">
        <v>7</v>
      </c>
      <c r="E84" s="373">
        <v>1</v>
      </c>
      <c r="F84" s="373">
        <f>IF(H84&lt;21,COUNTIF(H$6:H84,"&lt;21"),"")</f>
        <v>39</v>
      </c>
      <c r="G84" s="374" t="str">
        <f t="shared" si="36"/>
        <v>Team 3</v>
      </c>
      <c r="H84" s="449">
        <v>3</v>
      </c>
      <c r="I84" s="376" t="s">
        <v>16</v>
      </c>
      <c r="J84" s="449">
        <v>7</v>
      </c>
      <c r="K84" s="374" t="str">
        <f t="shared" si="26"/>
        <v>Team 7</v>
      </c>
      <c r="L84" s="449">
        <v>9</v>
      </c>
      <c r="M84" s="374" t="str">
        <f t="shared" si="27"/>
        <v>Team 9</v>
      </c>
      <c r="N84" s="377"/>
      <c r="O84" s="378" t="s">
        <v>0</v>
      </c>
      <c r="P84" s="377"/>
      <c r="Q84" s="377"/>
      <c r="R84" s="378" t="s">
        <v>0</v>
      </c>
      <c r="S84" s="377"/>
      <c r="T84" s="377"/>
      <c r="U84" s="378" t="s">
        <v>0</v>
      </c>
      <c r="V84" s="377"/>
      <c r="W84" s="379"/>
      <c r="X84" s="379" t="str">
        <f t="shared" si="28"/>
        <v/>
      </c>
      <c r="Y84" s="378" t="s">
        <v>0</v>
      </c>
      <c r="Z84" s="379" t="str">
        <f t="shared" si="29"/>
        <v/>
      </c>
      <c r="AA84" s="379"/>
      <c r="AB84" s="379" t="str">
        <f t="shared" si="30"/>
        <v/>
      </c>
      <c r="AC84" s="378" t="s">
        <v>0</v>
      </c>
      <c r="AD84" s="379" t="str">
        <f t="shared" si="31"/>
        <v/>
      </c>
      <c r="AE84" s="380"/>
      <c r="AF84" s="379" t="str">
        <f t="shared" si="32"/>
        <v/>
      </c>
      <c r="AG84" s="378" t="s">
        <v>0</v>
      </c>
      <c r="AH84" s="381" t="str">
        <f t="shared" si="33"/>
        <v/>
      </c>
      <c r="AJ84" s="4" t="str">
        <f t="shared" si="34"/>
        <v>Ort</v>
      </c>
    </row>
    <row r="85" spans="1:40" ht="16.5" thickBot="1">
      <c r="A85" s="3">
        <f t="shared" si="35"/>
        <v>40</v>
      </c>
      <c r="B85" s="448" t="str">
        <f t="shared" si="25"/>
        <v>Datum</v>
      </c>
      <c r="C85" s="382" t="s">
        <v>75</v>
      </c>
      <c r="D85" s="383">
        <v>7</v>
      </c>
      <c r="E85" s="384">
        <v>1</v>
      </c>
      <c r="F85" s="384">
        <f>IF(H85&lt;21,COUNTIF(H$6:H85,"&lt;21"),"")</f>
        <v>40</v>
      </c>
      <c r="G85" s="385" t="str">
        <f t="shared" si="36"/>
        <v>Team 2</v>
      </c>
      <c r="H85" s="386">
        <v>2</v>
      </c>
      <c r="I85" s="387" t="s">
        <v>16</v>
      </c>
      <c r="J85" s="386">
        <v>8</v>
      </c>
      <c r="K85" s="385" t="str">
        <f t="shared" si="26"/>
        <v>Team 8</v>
      </c>
      <c r="L85" s="386">
        <v>4</v>
      </c>
      <c r="M85" s="385" t="str">
        <f t="shared" si="27"/>
        <v>Team 4</v>
      </c>
      <c r="N85" s="388"/>
      <c r="O85" s="389" t="s">
        <v>0</v>
      </c>
      <c r="P85" s="388"/>
      <c r="Q85" s="388"/>
      <c r="R85" s="389" t="s">
        <v>0</v>
      </c>
      <c r="S85" s="388"/>
      <c r="T85" s="388"/>
      <c r="U85" s="389" t="s">
        <v>0</v>
      </c>
      <c r="V85" s="388"/>
      <c r="W85" s="390"/>
      <c r="X85" s="390" t="str">
        <f t="shared" si="28"/>
        <v/>
      </c>
      <c r="Y85" s="389" t="s">
        <v>0</v>
      </c>
      <c r="Z85" s="390" t="str">
        <f t="shared" si="29"/>
        <v/>
      </c>
      <c r="AA85" s="390"/>
      <c r="AB85" s="390" t="str">
        <f t="shared" si="30"/>
        <v/>
      </c>
      <c r="AC85" s="389" t="s">
        <v>0</v>
      </c>
      <c r="AD85" s="390" t="str">
        <f t="shared" si="31"/>
        <v/>
      </c>
      <c r="AE85" s="391"/>
      <c r="AF85" s="390" t="str">
        <f t="shared" si="32"/>
        <v/>
      </c>
      <c r="AG85" s="389" t="s">
        <v>0</v>
      </c>
      <c r="AH85" s="392" t="str">
        <f t="shared" si="33"/>
        <v/>
      </c>
      <c r="AJ85" s="4" t="str">
        <f t="shared" si="34"/>
        <v>Ort</v>
      </c>
    </row>
    <row r="86" spans="1:40" ht="15.75">
      <c r="A86" s="3">
        <f t="shared" si="35"/>
        <v>41</v>
      </c>
      <c r="B86" s="448" t="str">
        <f t="shared" si="25"/>
        <v>Datum</v>
      </c>
      <c r="C86" s="404" t="s">
        <v>75</v>
      </c>
      <c r="D86" s="405">
        <v>8</v>
      </c>
      <c r="E86" s="406">
        <v>1</v>
      </c>
      <c r="F86" s="406">
        <f>IF(H86&lt;21,COUNTIF(H$6:H86,"&lt;21"),"")</f>
        <v>41</v>
      </c>
      <c r="G86" s="407" t="str">
        <f t="shared" si="36"/>
        <v>Team 8</v>
      </c>
      <c r="H86" s="451">
        <v>8</v>
      </c>
      <c r="I86" s="409" t="s">
        <v>26</v>
      </c>
      <c r="J86" s="451">
        <v>9</v>
      </c>
      <c r="K86" s="407" t="str">
        <f t="shared" si="26"/>
        <v>Team 9</v>
      </c>
      <c r="L86" s="451">
        <v>2</v>
      </c>
      <c r="M86" s="407" t="str">
        <f t="shared" si="27"/>
        <v>Team 2</v>
      </c>
      <c r="N86" s="410"/>
      <c r="O86" s="411" t="s">
        <v>0</v>
      </c>
      <c r="P86" s="410"/>
      <c r="Q86" s="410"/>
      <c r="R86" s="411" t="s">
        <v>0</v>
      </c>
      <c r="S86" s="410"/>
      <c r="T86" s="410"/>
      <c r="U86" s="411" t="s">
        <v>0</v>
      </c>
      <c r="V86" s="410"/>
      <c r="W86" s="412"/>
      <c r="X86" s="412" t="str">
        <f t="shared" si="28"/>
        <v/>
      </c>
      <c r="Y86" s="411" t="s">
        <v>0</v>
      </c>
      <c r="Z86" s="412" t="str">
        <f t="shared" si="29"/>
        <v/>
      </c>
      <c r="AA86" s="412"/>
      <c r="AB86" s="412" t="str">
        <f t="shared" si="30"/>
        <v/>
      </c>
      <c r="AC86" s="411" t="s">
        <v>0</v>
      </c>
      <c r="AD86" s="412" t="str">
        <f t="shared" si="31"/>
        <v/>
      </c>
      <c r="AE86" s="413"/>
      <c r="AF86" s="412" t="str">
        <f t="shared" si="32"/>
        <v/>
      </c>
      <c r="AG86" s="411" t="s">
        <v>0</v>
      </c>
      <c r="AH86" s="414" t="str">
        <f t="shared" si="33"/>
        <v/>
      </c>
      <c r="AJ86" s="4" t="str">
        <f t="shared" si="34"/>
        <v>Ort</v>
      </c>
    </row>
    <row r="87" spans="1:40" s="31" customFormat="1" ht="16.5" thickBot="1">
      <c r="A87" s="3">
        <f t="shared" si="35"/>
        <v>42</v>
      </c>
      <c r="B87" s="448" t="str">
        <f t="shared" si="25"/>
        <v>Datum</v>
      </c>
      <c r="C87" s="415" t="s">
        <v>75</v>
      </c>
      <c r="D87" s="416">
        <v>8</v>
      </c>
      <c r="E87" s="417">
        <v>1</v>
      </c>
      <c r="F87" s="417">
        <f>IF(H87&lt;21,COUNTIF(H$6:H87,"&lt;21"),"")</f>
        <v>42</v>
      </c>
      <c r="G87" s="418" t="str">
        <f t="shared" si="36"/>
        <v>Team 1</v>
      </c>
      <c r="H87" s="419">
        <v>1</v>
      </c>
      <c r="I87" s="420" t="s">
        <v>16</v>
      </c>
      <c r="J87" s="419">
        <v>4</v>
      </c>
      <c r="K87" s="418" t="str">
        <f t="shared" si="26"/>
        <v>Team 4</v>
      </c>
      <c r="L87" s="419">
        <v>7</v>
      </c>
      <c r="M87" s="418" t="str">
        <f t="shared" si="27"/>
        <v>Team 7</v>
      </c>
      <c r="N87" s="421"/>
      <c r="O87" s="422" t="s">
        <v>0</v>
      </c>
      <c r="P87" s="421"/>
      <c r="Q87" s="421"/>
      <c r="R87" s="422" t="s">
        <v>0</v>
      </c>
      <c r="S87" s="421"/>
      <c r="T87" s="421"/>
      <c r="U87" s="422" t="s">
        <v>0</v>
      </c>
      <c r="V87" s="421"/>
      <c r="W87" s="423"/>
      <c r="X87" s="423" t="str">
        <f t="shared" si="28"/>
        <v/>
      </c>
      <c r="Y87" s="422" t="s">
        <v>0</v>
      </c>
      <c r="Z87" s="423" t="str">
        <f t="shared" si="29"/>
        <v/>
      </c>
      <c r="AA87" s="423"/>
      <c r="AB87" s="423" t="str">
        <f t="shared" si="30"/>
        <v/>
      </c>
      <c r="AC87" s="422" t="s">
        <v>0</v>
      </c>
      <c r="AD87" s="423" t="str">
        <f t="shared" si="31"/>
        <v/>
      </c>
      <c r="AE87" s="424"/>
      <c r="AF87" s="423" t="str">
        <f t="shared" si="32"/>
        <v/>
      </c>
      <c r="AG87" s="422" t="s">
        <v>0</v>
      </c>
      <c r="AH87" s="425" t="str">
        <f t="shared" si="33"/>
        <v/>
      </c>
      <c r="AJ87" s="4" t="str">
        <f t="shared" si="34"/>
        <v>Ort</v>
      </c>
      <c r="AM87" s="4"/>
      <c r="AN87" s="4"/>
    </row>
    <row r="88" spans="1:40" s="31" customFormat="1" ht="15.75" hidden="1">
      <c r="A88" s="3" t="str">
        <f t="shared" si="35"/>
        <v/>
      </c>
      <c r="B88" s="351" t="str">
        <f t="shared" si="25"/>
        <v>Datum</v>
      </c>
      <c r="C88" s="361" t="s">
        <v>75</v>
      </c>
      <c r="D88" s="362"/>
      <c r="E88" s="363">
        <v>1</v>
      </c>
      <c r="F88" s="363" t="str">
        <f>IF(H88&lt;21,COUNTIF(H$6:H88,"&lt;21"),"")</f>
        <v/>
      </c>
      <c r="G88" s="364" t="str">
        <f t="shared" si="36"/>
        <v/>
      </c>
      <c r="H88" s="450">
        <v>21</v>
      </c>
      <c r="I88" s="366" t="s">
        <v>16</v>
      </c>
      <c r="J88" s="450">
        <v>21</v>
      </c>
      <c r="K88" s="364" t="str">
        <f t="shared" si="26"/>
        <v/>
      </c>
      <c r="L88" s="450">
        <v>21</v>
      </c>
      <c r="M88" s="364" t="str">
        <f t="shared" si="27"/>
        <v/>
      </c>
      <c r="N88" s="367"/>
      <c r="O88" s="368" t="s">
        <v>0</v>
      </c>
      <c r="P88" s="367"/>
      <c r="Q88" s="367"/>
      <c r="R88" s="368" t="s">
        <v>0</v>
      </c>
      <c r="S88" s="367"/>
      <c r="T88" s="367"/>
      <c r="U88" s="368" t="s">
        <v>0</v>
      </c>
      <c r="V88" s="367"/>
      <c r="W88" s="369"/>
      <c r="X88" s="369" t="str">
        <f t="shared" si="28"/>
        <v/>
      </c>
      <c r="Y88" s="368" t="s">
        <v>0</v>
      </c>
      <c r="Z88" s="369" t="str">
        <f t="shared" si="29"/>
        <v/>
      </c>
      <c r="AA88" s="369"/>
      <c r="AB88" s="369" t="str">
        <f t="shared" si="30"/>
        <v/>
      </c>
      <c r="AC88" s="368" t="s">
        <v>0</v>
      </c>
      <c r="AD88" s="369" t="str">
        <f t="shared" si="31"/>
        <v/>
      </c>
      <c r="AE88" s="370"/>
      <c r="AF88" s="369" t="str">
        <f t="shared" si="32"/>
        <v/>
      </c>
      <c r="AG88" s="368" t="s">
        <v>0</v>
      </c>
      <c r="AH88" s="369" t="str">
        <f t="shared" si="33"/>
        <v/>
      </c>
      <c r="AJ88" s="4" t="str">
        <f t="shared" si="34"/>
        <v>Ort</v>
      </c>
    </row>
    <row r="89" spans="1:40" ht="15.75" hidden="1">
      <c r="A89" s="3" t="str">
        <f t="shared" si="35"/>
        <v/>
      </c>
      <c r="B89" s="351" t="str">
        <f t="shared" si="25"/>
        <v>Datum</v>
      </c>
      <c r="C89" s="41" t="s">
        <v>75</v>
      </c>
      <c r="D89" s="42"/>
      <c r="E89" s="3">
        <v>1</v>
      </c>
      <c r="F89" s="3" t="str">
        <f>IF(H89&lt;21,COUNTIF(H$6:H89,"&lt;21"),"")</f>
        <v/>
      </c>
      <c r="G89" s="7" t="str">
        <f t="shared" si="36"/>
        <v/>
      </c>
      <c r="H89" s="350">
        <v>21</v>
      </c>
      <c r="I89" s="30" t="s">
        <v>16</v>
      </c>
      <c r="J89" s="350">
        <v>21</v>
      </c>
      <c r="K89" s="7" t="str">
        <f t="shared" si="26"/>
        <v/>
      </c>
      <c r="L89" s="350">
        <v>21</v>
      </c>
      <c r="M89" s="7" t="str">
        <f t="shared" si="27"/>
        <v/>
      </c>
      <c r="N89" s="39"/>
      <c r="O89" s="40" t="s">
        <v>0</v>
      </c>
      <c r="P89" s="39"/>
      <c r="Q89" s="39"/>
      <c r="R89" s="40" t="s">
        <v>0</v>
      </c>
      <c r="S89" s="39"/>
      <c r="T89" s="39"/>
      <c r="U89" s="40" t="s">
        <v>0</v>
      </c>
      <c r="V89" s="39"/>
      <c r="W89" s="38"/>
      <c r="X89" s="38" t="str">
        <f t="shared" si="28"/>
        <v/>
      </c>
      <c r="Y89" s="40" t="s">
        <v>0</v>
      </c>
      <c r="Z89" s="38" t="str">
        <f t="shared" si="29"/>
        <v/>
      </c>
      <c r="AA89" s="38"/>
      <c r="AB89" s="38" t="str">
        <f t="shared" si="30"/>
        <v/>
      </c>
      <c r="AC89" s="40" t="s">
        <v>0</v>
      </c>
      <c r="AD89" s="38" t="str">
        <f t="shared" si="31"/>
        <v/>
      </c>
      <c r="AE89" s="57"/>
      <c r="AF89" s="38" t="str">
        <f t="shared" si="32"/>
        <v/>
      </c>
      <c r="AG89" s="40" t="s">
        <v>0</v>
      </c>
      <c r="AH89" s="38" t="str">
        <f t="shared" si="33"/>
        <v/>
      </c>
      <c r="AJ89" s="4" t="str">
        <f t="shared" si="34"/>
        <v>Ort</v>
      </c>
      <c r="AM89" s="31"/>
      <c r="AN89" s="31"/>
    </row>
    <row r="90" spans="1:40" ht="15.75" hidden="1">
      <c r="A90" s="3" t="str">
        <f t="shared" si="35"/>
        <v/>
      </c>
      <c r="B90" s="351" t="str">
        <f t="shared" si="25"/>
        <v>Datum</v>
      </c>
      <c r="C90" s="41" t="s">
        <v>75</v>
      </c>
      <c r="D90" s="42"/>
      <c r="E90" s="3">
        <v>1</v>
      </c>
      <c r="F90" s="3" t="str">
        <f>IF(H90&lt;21,COUNTIF(H$6:H90,"&lt;21"),"")</f>
        <v/>
      </c>
      <c r="G90" s="7" t="str">
        <f t="shared" si="36"/>
        <v/>
      </c>
      <c r="H90" s="350">
        <v>21</v>
      </c>
      <c r="I90" s="30" t="s">
        <v>16</v>
      </c>
      <c r="J90" s="350">
        <v>21</v>
      </c>
      <c r="K90" s="7" t="str">
        <f t="shared" si="26"/>
        <v/>
      </c>
      <c r="L90" s="350">
        <v>21</v>
      </c>
      <c r="M90" s="7" t="str">
        <f t="shared" si="27"/>
        <v/>
      </c>
      <c r="N90" s="39"/>
      <c r="O90" s="40" t="s">
        <v>0</v>
      </c>
      <c r="P90" s="39"/>
      <c r="Q90" s="39"/>
      <c r="R90" s="40" t="s">
        <v>0</v>
      </c>
      <c r="S90" s="39"/>
      <c r="T90" s="39"/>
      <c r="U90" s="40" t="s">
        <v>0</v>
      </c>
      <c r="V90" s="39"/>
      <c r="W90" s="38"/>
      <c r="X90" s="38" t="str">
        <f t="shared" si="28"/>
        <v/>
      </c>
      <c r="Y90" s="40" t="s">
        <v>0</v>
      </c>
      <c r="Z90" s="38" t="str">
        <f t="shared" si="29"/>
        <v/>
      </c>
      <c r="AA90" s="38"/>
      <c r="AB90" s="38" t="str">
        <f t="shared" si="30"/>
        <v/>
      </c>
      <c r="AC90" s="40" t="s">
        <v>0</v>
      </c>
      <c r="AD90" s="38" t="str">
        <f t="shared" si="31"/>
        <v/>
      </c>
      <c r="AE90" s="57"/>
      <c r="AF90" s="38" t="str">
        <f t="shared" si="32"/>
        <v/>
      </c>
      <c r="AG90" s="40" t="s">
        <v>0</v>
      </c>
      <c r="AH90" s="38" t="str">
        <f t="shared" si="33"/>
        <v/>
      </c>
      <c r="AJ90" s="4" t="str">
        <f t="shared" si="34"/>
        <v>Ort</v>
      </c>
    </row>
    <row r="91" spans="1:40" ht="15.75" hidden="1">
      <c r="A91" s="3" t="str">
        <f t="shared" si="35"/>
        <v/>
      </c>
      <c r="B91" s="351" t="str">
        <f t="shared" si="25"/>
        <v>Datum</v>
      </c>
      <c r="C91" s="41" t="s">
        <v>75</v>
      </c>
      <c r="D91" s="42"/>
      <c r="E91" s="3">
        <v>1</v>
      </c>
      <c r="F91" s="3" t="str">
        <f>IF(H91&lt;21,COUNTIF(H$6:H91,"&lt;21"),"")</f>
        <v/>
      </c>
      <c r="G91" s="7" t="str">
        <f t="shared" si="36"/>
        <v/>
      </c>
      <c r="H91" s="350">
        <v>21</v>
      </c>
      <c r="I91" s="30" t="s">
        <v>16</v>
      </c>
      <c r="J91" s="350">
        <v>21</v>
      </c>
      <c r="K91" s="7" t="str">
        <f t="shared" si="26"/>
        <v/>
      </c>
      <c r="L91" s="350">
        <v>21</v>
      </c>
      <c r="M91" s="7" t="str">
        <f t="shared" si="27"/>
        <v/>
      </c>
      <c r="N91" s="39"/>
      <c r="O91" s="40" t="s">
        <v>0</v>
      </c>
      <c r="P91" s="39"/>
      <c r="Q91" s="39"/>
      <c r="R91" s="40" t="s">
        <v>0</v>
      </c>
      <c r="S91" s="39"/>
      <c r="T91" s="39"/>
      <c r="U91" s="40" t="s">
        <v>0</v>
      </c>
      <c r="V91" s="39"/>
      <c r="W91" s="38"/>
      <c r="X91" s="38" t="str">
        <f t="shared" si="28"/>
        <v/>
      </c>
      <c r="Y91" s="40" t="s">
        <v>0</v>
      </c>
      <c r="Z91" s="38" t="str">
        <f t="shared" si="29"/>
        <v/>
      </c>
      <c r="AA91" s="38"/>
      <c r="AB91" s="38" t="str">
        <f t="shared" si="30"/>
        <v/>
      </c>
      <c r="AC91" s="40" t="s">
        <v>0</v>
      </c>
      <c r="AD91" s="38" t="str">
        <f t="shared" si="31"/>
        <v/>
      </c>
      <c r="AE91" s="57"/>
      <c r="AF91" s="38" t="str">
        <f t="shared" si="32"/>
        <v/>
      </c>
      <c r="AG91" s="40" t="s">
        <v>0</v>
      </c>
      <c r="AH91" s="38" t="str">
        <f t="shared" si="33"/>
        <v/>
      </c>
      <c r="AJ91" s="4" t="str">
        <f t="shared" si="34"/>
        <v>Ort</v>
      </c>
    </row>
    <row r="92" spans="1:40" ht="15.75" hidden="1">
      <c r="A92" s="3" t="str">
        <f t="shared" si="35"/>
        <v/>
      </c>
      <c r="B92" s="351" t="str">
        <f t="shared" si="25"/>
        <v>Datum</v>
      </c>
      <c r="C92" s="41" t="s">
        <v>75</v>
      </c>
      <c r="D92" s="42"/>
      <c r="E92" s="3">
        <v>1</v>
      </c>
      <c r="F92" s="3" t="str">
        <f>IF(H92&lt;21,COUNTIF(H$6:H92,"&lt;21"),"")</f>
        <v/>
      </c>
      <c r="G92" s="7" t="str">
        <f t="shared" si="36"/>
        <v/>
      </c>
      <c r="H92" s="350">
        <v>21</v>
      </c>
      <c r="I92" s="30" t="s">
        <v>16</v>
      </c>
      <c r="J92" s="350">
        <v>21</v>
      </c>
      <c r="K92" s="7" t="str">
        <f t="shared" si="26"/>
        <v/>
      </c>
      <c r="L92" s="350">
        <v>21</v>
      </c>
      <c r="M92" s="7" t="str">
        <f t="shared" si="27"/>
        <v/>
      </c>
      <c r="N92" s="39"/>
      <c r="O92" s="40" t="s">
        <v>0</v>
      </c>
      <c r="P92" s="39"/>
      <c r="Q92" s="39"/>
      <c r="R92" s="40" t="s">
        <v>0</v>
      </c>
      <c r="S92" s="39"/>
      <c r="T92" s="39"/>
      <c r="U92" s="40" t="s">
        <v>0</v>
      </c>
      <c r="V92" s="39"/>
      <c r="W92" s="38"/>
      <c r="X92" s="38" t="str">
        <f t="shared" si="28"/>
        <v/>
      </c>
      <c r="Y92" s="40" t="s">
        <v>0</v>
      </c>
      <c r="Z92" s="38" t="str">
        <f t="shared" si="29"/>
        <v/>
      </c>
      <c r="AA92" s="38"/>
      <c r="AB92" s="38" t="str">
        <f t="shared" si="30"/>
        <v/>
      </c>
      <c r="AC92" s="40" t="s">
        <v>0</v>
      </c>
      <c r="AD92" s="38" t="str">
        <f t="shared" si="31"/>
        <v/>
      </c>
      <c r="AE92" s="57"/>
      <c r="AF92" s="38" t="str">
        <f t="shared" si="32"/>
        <v/>
      </c>
      <c r="AG92" s="40" t="s">
        <v>0</v>
      </c>
      <c r="AH92" s="38" t="str">
        <f t="shared" si="33"/>
        <v/>
      </c>
      <c r="AJ92" s="4" t="str">
        <f t="shared" si="34"/>
        <v>Ort</v>
      </c>
    </row>
    <row r="93" spans="1:40" ht="15.75" hidden="1">
      <c r="A93" s="3" t="str">
        <f t="shared" si="35"/>
        <v/>
      </c>
      <c r="B93" s="351" t="str">
        <f t="shared" si="25"/>
        <v>Datum</v>
      </c>
      <c r="C93" s="41" t="s">
        <v>75</v>
      </c>
      <c r="D93" s="42"/>
      <c r="E93" s="3">
        <v>1</v>
      </c>
      <c r="F93" s="3" t="str">
        <f>IF(H93&lt;21,COUNTIF(H$6:H93,"&lt;21"),"")</f>
        <v/>
      </c>
      <c r="G93" s="7" t="str">
        <f t="shared" si="36"/>
        <v/>
      </c>
      <c r="H93" s="350">
        <v>21</v>
      </c>
      <c r="I93" s="30" t="s">
        <v>16</v>
      </c>
      <c r="J93" s="350">
        <v>21</v>
      </c>
      <c r="K93" s="7" t="str">
        <f t="shared" si="26"/>
        <v/>
      </c>
      <c r="L93" s="350">
        <v>21</v>
      </c>
      <c r="M93" s="7" t="str">
        <f t="shared" si="27"/>
        <v/>
      </c>
      <c r="N93" s="39"/>
      <c r="O93" s="40" t="s">
        <v>0</v>
      </c>
      <c r="P93" s="39"/>
      <c r="Q93" s="39"/>
      <c r="R93" s="40" t="s">
        <v>0</v>
      </c>
      <c r="S93" s="39"/>
      <c r="T93" s="39"/>
      <c r="U93" s="40" t="s">
        <v>0</v>
      </c>
      <c r="V93" s="39"/>
      <c r="W93" s="38"/>
      <c r="X93" s="38" t="str">
        <f t="shared" si="28"/>
        <v/>
      </c>
      <c r="Y93" s="40" t="s">
        <v>0</v>
      </c>
      <c r="Z93" s="38" t="str">
        <f t="shared" si="29"/>
        <v/>
      </c>
      <c r="AA93" s="38"/>
      <c r="AB93" s="38" t="str">
        <f t="shared" si="30"/>
        <v/>
      </c>
      <c r="AC93" s="40" t="s">
        <v>0</v>
      </c>
      <c r="AD93" s="38" t="str">
        <f t="shared" si="31"/>
        <v/>
      </c>
      <c r="AE93" s="57"/>
      <c r="AF93" s="38" t="str">
        <f t="shared" si="32"/>
        <v/>
      </c>
      <c r="AG93" s="40" t="s">
        <v>0</v>
      </c>
      <c r="AH93" s="38" t="str">
        <f t="shared" si="33"/>
        <v/>
      </c>
      <c r="AJ93" s="4" t="str">
        <f t="shared" si="34"/>
        <v>Ort</v>
      </c>
    </row>
    <row r="94" spans="1:40" ht="15.75" hidden="1">
      <c r="A94" s="3" t="str">
        <f t="shared" si="35"/>
        <v/>
      </c>
      <c r="B94" s="351" t="str">
        <f t="shared" si="25"/>
        <v>Datum</v>
      </c>
      <c r="C94" s="41" t="s">
        <v>75</v>
      </c>
      <c r="D94" s="42"/>
      <c r="E94" s="3">
        <v>1</v>
      </c>
      <c r="F94" s="3" t="str">
        <f>IF(H94&lt;21,COUNTIF(H$6:H94,"&lt;21"),"")</f>
        <v/>
      </c>
      <c r="G94" s="7" t="str">
        <f t="shared" si="36"/>
        <v/>
      </c>
      <c r="H94" s="350">
        <v>21</v>
      </c>
      <c r="I94" s="30" t="s">
        <v>16</v>
      </c>
      <c r="J94" s="350">
        <v>21</v>
      </c>
      <c r="K94" s="7" t="str">
        <f t="shared" si="26"/>
        <v/>
      </c>
      <c r="L94" s="350">
        <v>21</v>
      </c>
      <c r="M94" s="7" t="str">
        <f t="shared" si="27"/>
        <v/>
      </c>
      <c r="N94" s="39"/>
      <c r="O94" s="40" t="s">
        <v>0</v>
      </c>
      <c r="P94" s="39"/>
      <c r="Q94" s="39"/>
      <c r="R94" s="40" t="s">
        <v>0</v>
      </c>
      <c r="S94" s="39"/>
      <c r="T94" s="39"/>
      <c r="U94" s="40" t="s">
        <v>0</v>
      </c>
      <c r="V94" s="39"/>
      <c r="W94" s="38"/>
      <c r="X94" s="38" t="str">
        <f t="shared" si="28"/>
        <v/>
      </c>
      <c r="Y94" s="40" t="s">
        <v>0</v>
      </c>
      <c r="Z94" s="38" t="str">
        <f t="shared" si="29"/>
        <v/>
      </c>
      <c r="AA94" s="38"/>
      <c r="AB94" s="38" t="str">
        <f t="shared" si="30"/>
        <v/>
      </c>
      <c r="AC94" s="40" t="s">
        <v>0</v>
      </c>
      <c r="AD94" s="38" t="str">
        <f t="shared" si="31"/>
        <v/>
      </c>
      <c r="AE94" s="57"/>
      <c r="AF94" s="38" t="str">
        <f t="shared" si="32"/>
        <v/>
      </c>
      <c r="AG94" s="40" t="s">
        <v>0</v>
      </c>
      <c r="AH94" s="38" t="str">
        <f t="shared" si="33"/>
        <v/>
      </c>
      <c r="AJ94" s="4" t="str">
        <f t="shared" si="34"/>
        <v>Ort</v>
      </c>
    </row>
    <row r="95" spans="1:40" ht="15.75" hidden="1">
      <c r="A95" s="3" t="str">
        <f t="shared" si="35"/>
        <v/>
      </c>
      <c r="B95" s="351" t="str">
        <f t="shared" si="25"/>
        <v>Datum</v>
      </c>
      <c r="C95" s="41" t="s">
        <v>75</v>
      </c>
      <c r="D95" s="42"/>
      <c r="E95" s="3">
        <v>1</v>
      </c>
      <c r="F95" s="3" t="str">
        <f>IF(H95&lt;21,COUNTIF(H$6:H95,"&lt;21"),"")</f>
        <v/>
      </c>
      <c r="G95" s="7" t="str">
        <f t="shared" si="36"/>
        <v/>
      </c>
      <c r="H95" s="350">
        <v>21</v>
      </c>
      <c r="I95" s="30" t="s">
        <v>16</v>
      </c>
      <c r="J95" s="350">
        <v>21</v>
      </c>
      <c r="K95" s="7" t="str">
        <f t="shared" si="26"/>
        <v/>
      </c>
      <c r="L95" s="350">
        <v>21</v>
      </c>
      <c r="M95" s="7" t="str">
        <f t="shared" si="27"/>
        <v/>
      </c>
      <c r="N95" s="39"/>
      <c r="O95" s="40" t="s">
        <v>0</v>
      </c>
      <c r="P95" s="39"/>
      <c r="Q95" s="39"/>
      <c r="R95" s="40" t="s">
        <v>0</v>
      </c>
      <c r="S95" s="39"/>
      <c r="T95" s="39"/>
      <c r="U95" s="40" t="s">
        <v>0</v>
      </c>
      <c r="V95" s="39"/>
      <c r="W95" s="38"/>
      <c r="X95" s="38" t="str">
        <f t="shared" si="28"/>
        <v/>
      </c>
      <c r="Y95" s="40" t="s">
        <v>0</v>
      </c>
      <c r="Z95" s="38" t="str">
        <f t="shared" si="29"/>
        <v/>
      </c>
      <c r="AA95" s="38"/>
      <c r="AB95" s="38" t="str">
        <f t="shared" si="30"/>
        <v/>
      </c>
      <c r="AC95" s="40" t="s">
        <v>0</v>
      </c>
      <c r="AD95" s="38" t="str">
        <f t="shared" si="31"/>
        <v/>
      </c>
      <c r="AE95" s="57"/>
      <c r="AF95" s="38" t="str">
        <f t="shared" si="32"/>
        <v/>
      </c>
      <c r="AG95" s="40" t="s">
        <v>0</v>
      </c>
      <c r="AH95" s="38" t="str">
        <f t="shared" si="33"/>
        <v/>
      </c>
      <c r="AJ95" s="4" t="str">
        <f t="shared" si="34"/>
        <v>Ort</v>
      </c>
    </row>
    <row r="96" spans="1:40" ht="15.75" hidden="1">
      <c r="A96" s="3" t="str">
        <f t="shared" si="35"/>
        <v/>
      </c>
      <c r="B96" s="351" t="str">
        <f t="shared" si="25"/>
        <v>Datum</v>
      </c>
      <c r="C96" s="41" t="s">
        <v>75</v>
      </c>
      <c r="D96" s="42"/>
      <c r="E96" s="3">
        <v>1</v>
      </c>
      <c r="F96" s="3" t="str">
        <f>IF(H96&lt;21,COUNTIF(H$6:H96,"&lt;21"),"")</f>
        <v/>
      </c>
      <c r="G96" s="7" t="str">
        <f t="shared" si="36"/>
        <v/>
      </c>
      <c r="H96" s="350">
        <v>21</v>
      </c>
      <c r="I96" s="30" t="s">
        <v>16</v>
      </c>
      <c r="J96" s="350">
        <v>21</v>
      </c>
      <c r="K96" s="7" t="str">
        <f t="shared" si="26"/>
        <v/>
      </c>
      <c r="L96" s="350">
        <v>21</v>
      </c>
      <c r="M96" s="7" t="str">
        <f t="shared" si="27"/>
        <v/>
      </c>
      <c r="N96" s="39"/>
      <c r="O96" s="40" t="s">
        <v>0</v>
      </c>
      <c r="P96" s="39"/>
      <c r="Q96" s="39"/>
      <c r="R96" s="40" t="s">
        <v>0</v>
      </c>
      <c r="S96" s="39"/>
      <c r="T96" s="39"/>
      <c r="U96" s="40" t="s">
        <v>0</v>
      </c>
      <c r="V96" s="39"/>
      <c r="W96" s="38"/>
      <c r="X96" s="38" t="str">
        <f t="shared" si="28"/>
        <v/>
      </c>
      <c r="Y96" s="40" t="s">
        <v>0</v>
      </c>
      <c r="Z96" s="38" t="str">
        <f t="shared" si="29"/>
        <v/>
      </c>
      <c r="AA96" s="38"/>
      <c r="AB96" s="38" t="str">
        <f t="shared" si="30"/>
        <v/>
      </c>
      <c r="AC96" s="40" t="s">
        <v>0</v>
      </c>
      <c r="AD96" s="38" t="str">
        <f t="shared" si="31"/>
        <v/>
      </c>
      <c r="AE96" s="57"/>
      <c r="AF96" s="38" t="str">
        <f t="shared" si="32"/>
        <v/>
      </c>
      <c r="AG96" s="40" t="s">
        <v>0</v>
      </c>
      <c r="AH96" s="38" t="str">
        <f t="shared" si="33"/>
        <v/>
      </c>
      <c r="AJ96" s="4" t="str">
        <f t="shared" si="34"/>
        <v>Ort</v>
      </c>
    </row>
    <row r="97" spans="1:73" ht="15.75" hidden="1">
      <c r="A97" s="3" t="str">
        <f t="shared" si="35"/>
        <v/>
      </c>
      <c r="B97" s="351" t="str">
        <f t="shared" si="25"/>
        <v>Datum</v>
      </c>
      <c r="C97" s="41" t="s">
        <v>75</v>
      </c>
      <c r="D97" s="42"/>
      <c r="E97" s="3">
        <v>1</v>
      </c>
      <c r="F97" s="3" t="str">
        <f>IF(H97&lt;21,COUNTIF(H$6:H97,"&lt;21"),"")</f>
        <v/>
      </c>
      <c r="G97" s="7" t="str">
        <f t="shared" si="36"/>
        <v/>
      </c>
      <c r="H97" s="350">
        <v>21</v>
      </c>
      <c r="I97" s="30" t="s">
        <v>16</v>
      </c>
      <c r="J97" s="350">
        <v>21</v>
      </c>
      <c r="K97" s="7" t="str">
        <f t="shared" si="26"/>
        <v/>
      </c>
      <c r="L97" s="350">
        <v>21</v>
      </c>
      <c r="M97" s="7" t="str">
        <f t="shared" si="27"/>
        <v/>
      </c>
      <c r="N97" s="39"/>
      <c r="O97" s="40" t="s">
        <v>0</v>
      </c>
      <c r="P97" s="39"/>
      <c r="Q97" s="39"/>
      <c r="R97" s="40" t="s">
        <v>0</v>
      </c>
      <c r="S97" s="39"/>
      <c r="T97" s="39"/>
      <c r="U97" s="40" t="s">
        <v>0</v>
      </c>
      <c r="V97" s="39"/>
      <c r="W97" s="38"/>
      <c r="X97" s="38" t="str">
        <f t="shared" si="28"/>
        <v/>
      </c>
      <c r="Y97" s="40" t="s">
        <v>0</v>
      </c>
      <c r="Z97" s="38" t="str">
        <f t="shared" si="29"/>
        <v/>
      </c>
      <c r="AA97" s="38"/>
      <c r="AB97" s="38" t="str">
        <f t="shared" si="30"/>
        <v/>
      </c>
      <c r="AC97" s="40" t="s">
        <v>0</v>
      </c>
      <c r="AD97" s="38" t="str">
        <f t="shared" si="31"/>
        <v/>
      </c>
      <c r="AE97" s="57"/>
      <c r="AF97" s="38" t="str">
        <f t="shared" si="32"/>
        <v/>
      </c>
      <c r="AG97" s="40" t="s">
        <v>0</v>
      </c>
      <c r="AH97" s="38" t="str">
        <f t="shared" si="33"/>
        <v/>
      </c>
      <c r="AJ97" s="4" t="str">
        <f t="shared" si="34"/>
        <v>Ort</v>
      </c>
    </row>
    <row r="98" spans="1:73" ht="15.75" hidden="1">
      <c r="A98" s="3" t="str">
        <f t="shared" si="35"/>
        <v/>
      </c>
      <c r="B98" s="351" t="str">
        <f t="shared" si="25"/>
        <v>Datum</v>
      </c>
      <c r="C98" s="41" t="s">
        <v>75</v>
      </c>
      <c r="D98" s="42"/>
      <c r="E98" s="3">
        <v>1</v>
      </c>
      <c r="F98" s="3" t="str">
        <f>IF(H98&lt;21,COUNTIF(H$6:H98,"&lt;21"),"")</f>
        <v/>
      </c>
      <c r="G98" s="7" t="str">
        <f t="shared" si="36"/>
        <v/>
      </c>
      <c r="H98" s="350">
        <v>21</v>
      </c>
      <c r="I98" s="30" t="s">
        <v>16</v>
      </c>
      <c r="J98" s="350">
        <v>21</v>
      </c>
      <c r="K98" s="7" t="str">
        <f t="shared" si="26"/>
        <v/>
      </c>
      <c r="L98" s="350">
        <v>21</v>
      </c>
      <c r="M98" s="7" t="str">
        <f t="shared" si="27"/>
        <v/>
      </c>
      <c r="N98" s="39"/>
      <c r="O98" s="40" t="s">
        <v>0</v>
      </c>
      <c r="P98" s="39"/>
      <c r="Q98" s="39"/>
      <c r="R98" s="40" t="s">
        <v>0</v>
      </c>
      <c r="S98" s="39"/>
      <c r="T98" s="39"/>
      <c r="U98" s="40" t="s">
        <v>0</v>
      </c>
      <c r="V98" s="39"/>
      <c r="W98" s="38"/>
      <c r="X98" s="38" t="str">
        <f t="shared" si="28"/>
        <v/>
      </c>
      <c r="Y98" s="40" t="s">
        <v>0</v>
      </c>
      <c r="Z98" s="38" t="str">
        <f t="shared" si="29"/>
        <v/>
      </c>
      <c r="AA98" s="38"/>
      <c r="AB98" s="38" t="str">
        <f t="shared" si="30"/>
        <v/>
      </c>
      <c r="AC98" s="40" t="s">
        <v>0</v>
      </c>
      <c r="AD98" s="38" t="str">
        <f t="shared" si="31"/>
        <v/>
      </c>
      <c r="AE98" s="57"/>
      <c r="AF98" s="38" t="str">
        <f t="shared" si="32"/>
        <v/>
      </c>
      <c r="AG98" s="40" t="s">
        <v>0</v>
      </c>
      <c r="AH98" s="38" t="str">
        <f t="shared" si="33"/>
        <v/>
      </c>
      <c r="AJ98" s="4" t="str">
        <f t="shared" si="34"/>
        <v>Ort</v>
      </c>
    </row>
    <row r="99" spans="1:73" ht="15.75" hidden="1">
      <c r="A99" s="3" t="str">
        <f t="shared" si="35"/>
        <v/>
      </c>
      <c r="B99" s="351" t="str">
        <f t="shared" si="25"/>
        <v>Datum</v>
      </c>
      <c r="C99" s="41" t="s">
        <v>75</v>
      </c>
      <c r="D99" s="42"/>
      <c r="E99" s="3">
        <v>1</v>
      </c>
      <c r="F99" s="3" t="str">
        <f>IF(H99&lt;21,COUNTIF(H$6:H99,"&lt;21"),"")</f>
        <v/>
      </c>
      <c r="G99" s="7" t="str">
        <f t="shared" si="36"/>
        <v/>
      </c>
      <c r="H99" s="350">
        <v>21</v>
      </c>
      <c r="I99" s="30" t="s">
        <v>16</v>
      </c>
      <c r="J99" s="350">
        <v>21</v>
      </c>
      <c r="K99" s="7" t="str">
        <f t="shared" si="26"/>
        <v/>
      </c>
      <c r="L99" s="350">
        <v>21</v>
      </c>
      <c r="M99" s="7" t="str">
        <f t="shared" si="27"/>
        <v/>
      </c>
      <c r="N99" s="39"/>
      <c r="O99" s="40" t="s">
        <v>0</v>
      </c>
      <c r="P99" s="39"/>
      <c r="Q99" s="39"/>
      <c r="R99" s="40" t="s">
        <v>0</v>
      </c>
      <c r="S99" s="39"/>
      <c r="T99" s="39"/>
      <c r="U99" s="40" t="s">
        <v>0</v>
      </c>
      <c r="V99" s="39"/>
      <c r="W99" s="38"/>
      <c r="X99" s="38" t="str">
        <f t="shared" si="28"/>
        <v/>
      </c>
      <c r="Y99" s="40" t="s">
        <v>0</v>
      </c>
      <c r="Z99" s="38" t="str">
        <f t="shared" si="29"/>
        <v/>
      </c>
      <c r="AA99" s="38"/>
      <c r="AB99" s="38" t="str">
        <f t="shared" si="30"/>
        <v/>
      </c>
      <c r="AC99" s="40" t="s">
        <v>0</v>
      </c>
      <c r="AD99" s="38" t="str">
        <f t="shared" si="31"/>
        <v/>
      </c>
      <c r="AE99" s="57"/>
      <c r="AF99" s="38" t="str">
        <f t="shared" si="32"/>
        <v/>
      </c>
      <c r="AG99" s="40" t="s">
        <v>0</v>
      </c>
      <c r="AH99" s="38" t="str">
        <f t="shared" si="33"/>
        <v/>
      </c>
      <c r="AJ99" s="4" t="str">
        <f t="shared" si="34"/>
        <v>Ort</v>
      </c>
    </row>
    <row r="100" spans="1:73" ht="15.75" hidden="1">
      <c r="A100" s="3" t="str">
        <f t="shared" si="35"/>
        <v/>
      </c>
      <c r="B100" s="351" t="str">
        <f t="shared" si="25"/>
        <v>Datum</v>
      </c>
      <c r="C100" s="41" t="s">
        <v>75</v>
      </c>
      <c r="D100" s="42"/>
      <c r="E100" s="3">
        <v>1</v>
      </c>
      <c r="F100" s="3" t="str">
        <f>IF(H100&lt;21,COUNTIF(H$6:H100,"&lt;21"),"")</f>
        <v/>
      </c>
      <c r="G100" s="7" t="str">
        <f t="shared" si="36"/>
        <v/>
      </c>
      <c r="H100" s="350">
        <v>21</v>
      </c>
      <c r="I100" s="30" t="s">
        <v>16</v>
      </c>
      <c r="J100" s="350">
        <v>21</v>
      </c>
      <c r="K100" s="7" t="str">
        <f t="shared" si="26"/>
        <v/>
      </c>
      <c r="L100" s="350">
        <v>21</v>
      </c>
      <c r="M100" s="7" t="str">
        <f t="shared" si="27"/>
        <v/>
      </c>
      <c r="N100" s="39"/>
      <c r="O100" s="40" t="s">
        <v>0</v>
      </c>
      <c r="P100" s="39"/>
      <c r="Q100" s="39"/>
      <c r="R100" s="40" t="s">
        <v>0</v>
      </c>
      <c r="S100" s="39"/>
      <c r="T100" s="39"/>
      <c r="U100" s="40" t="s">
        <v>0</v>
      </c>
      <c r="V100" s="39"/>
      <c r="W100" s="38"/>
      <c r="X100" s="38" t="str">
        <f t="shared" si="28"/>
        <v/>
      </c>
      <c r="Y100" s="40" t="s">
        <v>0</v>
      </c>
      <c r="Z100" s="38" t="str">
        <f t="shared" si="29"/>
        <v/>
      </c>
      <c r="AA100" s="38"/>
      <c r="AB100" s="38" t="str">
        <f t="shared" si="30"/>
        <v/>
      </c>
      <c r="AC100" s="40" t="s">
        <v>0</v>
      </c>
      <c r="AD100" s="38" t="str">
        <f t="shared" si="31"/>
        <v/>
      </c>
      <c r="AE100" s="57"/>
      <c r="AF100" s="38" t="str">
        <f t="shared" si="32"/>
        <v/>
      </c>
      <c r="AG100" s="40" t="s">
        <v>0</v>
      </c>
      <c r="AH100" s="38" t="str">
        <f t="shared" si="33"/>
        <v/>
      </c>
      <c r="AJ100" s="4" t="str">
        <f t="shared" si="34"/>
        <v>Ort</v>
      </c>
    </row>
    <row r="101" spans="1:73" ht="15.75" hidden="1">
      <c r="A101" s="3" t="str">
        <f t="shared" si="35"/>
        <v/>
      </c>
      <c r="B101" s="351" t="str">
        <f t="shared" si="25"/>
        <v>Datum</v>
      </c>
      <c r="C101" s="41" t="s">
        <v>75</v>
      </c>
      <c r="D101" s="42"/>
      <c r="E101" s="3">
        <v>1</v>
      </c>
      <c r="F101" s="3" t="str">
        <f>IF(H101&lt;21,COUNTIF(H$6:H101,"&lt;21"),"")</f>
        <v/>
      </c>
      <c r="G101" s="7" t="str">
        <f t="shared" si="36"/>
        <v/>
      </c>
      <c r="H101" s="350">
        <v>21</v>
      </c>
      <c r="I101" s="30" t="s">
        <v>16</v>
      </c>
      <c r="J101" s="350">
        <v>21</v>
      </c>
      <c r="K101" s="7" t="str">
        <f t="shared" si="26"/>
        <v/>
      </c>
      <c r="L101" s="350">
        <v>21</v>
      </c>
      <c r="M101" s="7" t="str">
        <f t="shared" si="27"/>
        <v/>
      </c>
      <c r="N101" s="39"/>
      <c r="O101" s="40" t="s">
        <v>0</v>
      </c>
      <c r="P101" s="39"/>
      <c r="Q101" s="39"/>
      <c r="R101" s="40" t="s">
        <v>0</v>
      </c>
      <c r="S101" s="39"/>
      <c r="T101" s="39"/>
      <c r="U101" s="40" t="s">
        <v>0</v>
      </c>
      <c r="V101" s="39"/>
      <c r="W101" s="38"/>
      <c r="X101" s="38" t="str">
        <f t="shared" si="28"/>
        <v/>
      </c>
      <c r="Y101" s="40" t="s">
        <v>0</v>
      </c>
      <c r="Z101" s="38" t="str">
        <f t="shared" si="29"/>
        <v/>
      </c>
      <c r="AA101" s="38"/>
      <c r="AB101" s="38" t="str">
        <f t="shared" si="30"/>
        <v/>
      </c>
      <c r="AC101" s="40" t="s">
        <v>0</v>
      </c>
      <c r="AD101" s="38" t="str">
        <f t="shared" si="31"/>
        <v/>
      </c>
      <c r="AE101" s="57"/>
      <c r="AF101" s="38" t="str">
        <f t="shared" si="32"/>
        <v/>
      </c>
      <c r="AG101" s="40" t="s">
        <v>0</v>
      </c>
      <c r="AH101" s="38" t="str">
        <f t="shared" si="33"/>
        <v/>
      </c>
      <c r="AJ101" s="4" t="str">
        <f t="shared" si="34"/>
        <v>Ort</v>
      </c>
    </row>
    <row r="102" spans="1:73" ht="15.75" hidden="1">
      <c r="A102" s="3" t="str">
        <f t="shared" si="35"/>
        <v/>
      </c>
      <c r="B102" s="351" t="str">
        <f t="shared" si="25"/>
        <v>Datum</v>
      </c>
      <c r="C102" s="41" t="s">
        <v>75</v>
      </c>
      <c r="D102" s="42"/>
      <c r="E102" s="3">
        <v>1</v>
      </c>
      <c r="F102" s="3" t="str">
        <f>IF(H102&lt;21,COUNTIF(H$6:H102,"&lt;21"),"")</f>
        <v/>
      </c>
      <c r="G102" s="7" t="str">
        <f t="shared" si="36"/>
        <v/>
      </c>
      <c r="H102" s="350">
        <v>21</v>
      </c>
      <c r="I102" s="30" t="s">
        <v>16</v>
      </c>
      <c r="J102" s="350">
        <v>21</v>
      </c>
      <c r="K102" s="7" t="str">
        <f t="shared" si="26"/>
        <v/>
      </c>
      <c r="L102" s="350">
        <v>21</v>
      </c>
      <c r="M102" s="7" t="str">
        <f t="shared" si="27"/>
        <v/>
      </c>
      <c r="N102" s="39"/>
      <c r="O102" s="40" t="s">
        <v>0</v>
      </c>
      <c r="P102" s="39"/>
      <c r="Q102" s="39"/>
      <c r="R102" s="40" t="s">
        <v>0</v>
      </c>
      <c r="S102" s="39"/>
      <c r="T102" s="39"/>
      <c r="U102" s="40" t="s">
        <v>0</v>
      </c>
      <c r="V102" s="39"/>
      <c r="W102" s="38"/>
      <c r="X102" s="38" t="str">
        <f t="shared" si="28"/>
        <v/>
      </c>
      <c r="Y102" s="40" t="s">
        <v>0</v>
      </c>
      <c r="Z102" s="38" t="str">
        <f t="shared" si="29"/>
        <v/>
      </c>
      <c r="AA102" s="38"/>
      <c r="AB102" s="38" t="str">
        <f t="shared" si="30"/>
        <v/>
      </c>
      <c r="AC102" s="40" t="s">
        <v>0</v>
      </c>
      <c r="AD102" s="38" t="str">
        <f t="shared" si="31"/>
        <v/>
      </c>
      <c r="AE102" s="57"/>
      <c r="AF102" s="38" t="str">
        <f t="shared" si="32"/>
        <v/>
      </c>
      <c r="AG102" s="40" t="s">
        <v>0</v>
      </c>
      <c r="AH102" s="38" t="str">
        <f t="shared" si="33"/>
        <v/>
      </c>
      <c r="AJ102" s="4" t="str">
        <f t="shared" si="34"/>
        <v>Ort</v>
      </c>
    </row>
    <row r="103" spans="1:73" ht="15.75" hidden="1">
      <c r="A103" s="3" t="str">
        <f t="shared" si="35"/>
        <v/>
      </c>
      <c r="B103" s="351" t="str">
        <f t="shared" si="25"/>
        <v>Datum</v>
      </c>
      <c r="C103" s="41" t="s">
        <v>75</v>
      </c>
      <c r="D103" s="42"/>
      <c r="E103" s="3">
        <v>1</v>
      </c>
      <c r="F103" s="3" t="str">
        <f>IF(H103&lt;21,COUNTIF(H$6:H103,"&lt;21"),"")</f>
        <v/>
      </c>
      <c r="G103" s="7" t="str">
        <f t="shared" si="36"/>
        <v/>
      </c>
      <c r="H103" s="350">
        <v>21</v>
      </c>
      <c r="I103" s="30" t="s">
        <v>16</v>
      </c>
      <c r="J103" s="350">
        <v>21</v>
      </c>
      <c r="K103" s="7" t="str">
        <f t="shared" si="26"/>
        <v/>
      </c>
      <c r="L103" s="350">
        <v>21</v>
      </c>
      <c r="M103" s="7" t="str">
        <f t="shared" si="27"/>
        <v/>
      </c>
      <c r="N103" s="39"/>
      <c r="O103" s="40" t="s">
        <v>0</v>
      </c>
      <c r="P103" s="39"/>
      <c r="Q103" s="39"/>
      <c r="R103" s="40" t="s">
        <v>0</v>
      </c>
      <c r="S103" s="39"/>
      <c r="T103" s="39"/>
      <c r="U103" s="40" t="s">
        <v>0</v>
      </c>
      <c r="V103" s="39"/>
      <c r="W103" s="38"/>
      <c r="X103" s="38" t="str">
        <f t="shared" si="28"/>
        <v/>
      </c>
      <c r="Y103" s="40" t="s">
        <v>0</v>
      </c>
      <c r="Z103" s="38" t="str">
        <f t="shared" si="29"/>
        <v/>
      </c>
      <c r="AA103" s="38"/>
      <c r="AB103" s="38" t="str">
        <f t="shared" si="30"/>
        <v/>
      </c>
      <c r="AC103" s="40" t="s">
        <v>0</v>
      </c>
      <c r="AD103" s="38" t="str">
        <f t="shared" si="31"/>
        <v/>
      </c>
      <c r="AE103" s="57"/>
      <c r="AF103" s="38" t="str">
        <f t="shared" si="32"/>
        <v/>
      </c>
      <c r="AG103" s="40" t="s">
        <v>0</v>
      </c>
      <c r="AH103" s="38" t="str">
        <f t="shared" si="33"/>
        <v/>
      </c>
      <c r="AJ103" s="4" t="str">
        <f t="shared" si="34"/>
        <v>Ort</v>
      </c>
    </row>
    <row r="104" spans="1:73">
      <c r="W104" s="35"/>
      <c r="X104" s="35"/>
      <c r="Y104" s="35"/>
      <c r="Z104" s="35"/>
      <c r="AE104" s="58"/>
    </row>
    <row r="105" spans="1:73">
      <c r="A105" s="151"/>
      <c r="B105" s="151"/>
      <c r="W105" s="35"/>
      <c r="X105" s="35"/>
      <c r="Y105" s="35"/>
      <c r="Z105" s="35"/>
      <c r="AE105" s="58"/>
    </row>
    <row r="106" spans="1:73" s="18" customFormat="1" ht="20.25">
      <c r="C106" s="14"/>
      <c r="D106" s="15"/>
      <c r="E106" s="15"/>
      <c r="F106" s="16" t="s">
        <v>37</v>
      </c>
      <c r="I106" s="16"/>
      <c r="J106" s="16"/>
      <c r="K106" s="354" t="s">
        <v>84</v>
      </c>
      <c r="L106" s="354"/>
      <c r="M106" s="355" t="s">
        <v>146</v>
      </c>
      <c r="N106" s="14"/>
      <c r="O106" s="14"/>
      <c r="P106" s="356" t="s">
        <v>147</v>
      </c>
      <c r="Q106" s="14"/>
      <c r="R106" s="14"/>
      <c r="S106" s="14"/>
      <c r="T106" s="14"/>
      <c r="U106" s="14"/>
      <c r="V106" s="14"/>
      <c r="W106" s="36"/>
      <c r="X106" s="36"/>
      <c r="Y106" s="36"/>
      <c r="Z106" s="36"/>
      <c r="AA106" s="36"/>
      <c r="AB106" s="36"/>
      <c r="AC106" s="36"/>
      <c r="AD106" s="36"/>
      <c r="AE106" s="55"/>
      <c r="AF106" s="36"/>
      <c r="AG106" s="36"/>
      <c r="AH106" s="36"/>
      <c r="AM106" s="4"/>
      <c r="AN106" s="4"/>
    </row>
    <row r="107" spans="1:73" s="31" customFormat="1" ht="21" thickBot="1">
      <c r="A107" s="149" t="s">
        <v>13</v>
      </c>
      <c r="B107" s="21" t="s">
        <v>84</v>
      </c>
      <c r="C107" s="358" t="s">
        <v>8</v>
      </c>
      <c r="D107" s="359" t="s">
        <v>4</v>
      </c>
      <c r="E107" s="359" t="s">
        <v>3</v>
      </c>
      <c r="F107" s="359" t="s">
        <v>13</v>
      </c>
      <c r="G107" s="28" t="s">
        <v>7</v>
      </c>
      <c r="H107" s="345" t="s">
        <v>24</v>
      </c>
      <c r="I107" s="29"/>
      <c r="J107" s="346" t="s">
        <v>25</v>
      </c>
      <c r="K107" s="28" t="s">
        <v>6</v>
      </c>
      <c r="L107" s="345" t="s">
        <v>76</v>
      </c>
      <c r="M107" s="29" t="s">
        <v>5</v>
      </c>
      <c r="N107" s="490" t="s">
        <v>29</v>
      </c>
      <c r="O107" s="490"/>
      <c r="P107" s="490"/>
      <c r="Q107" s="490" t="s">
        <v>30</v>
      </c>
      <c r="R107" s="490"/>
      <c r="S107" s="490"/>
      <c r="T107" s="490" t="s">
        <v>31</v>
      </c>
      <c r="U107" s="490"/>
      <c r="V107" s="490"/>
      <c r="W107" s="37"/>
      <c r="X107" s="489" t="s">
        <v>2</v>
      </c>
      <c r="Y107" s="489"/>
      <c r="Z107" s="489"/>
      <c r="AA107" s="37"/>
      <c r="AB107" s="489" t="s">
        <v>32</v>
      </c>
      <c r="AC107" s="489"/>
      <c r="AD107" s="489"/>
      <c r="AE107" s="360"/>
      <c r="AF107" s="489" t="s">
        <v>28</v>
      </c>
      <c r="AG107" s="489"/>
      <c r="AH107" s="489"/>
      <c r="AM107" s="18"/>
      <c r="AN107" s="18"/>
      <c r="BU107" s="357" t="s">
        <v>148</v>
      </c>
    </row>
    <row r="108" spans="1:73" ht="15.75">
      <c r="A108" s="3">
        <f>F108</f>
        <v>43</v>
      </c>
      <c r="B108" s="448" t="str">
        <f>K$106</f>
        <v>Datum</v>
      </c>
      <c r="C108" s="371">
        <v>0.41666666666666669</v>
      </c>
      <c r="D108" s="372">
        <v>1</v>
      </c>
      <c r="E108" s="373">
        <v>1</v>
      </c>
      <c r="F108" s="373">
        <f>IF(H108&lt;21,COUNTIF(H$6:H108,"&lt;21"),"")</f>
        <v>43</v>
      </c>
      <c r="G108" s="374" t="str">
        <f>IF(H108=21,"",INDEX($AM$7:$AN$27,H108,2))</f>
        <v>Team 1</v>
      </c>
      <c r="H108" s="449">
        <v>1</v>
      </c>
      <c r="I108" s="376" t="s">
        <v>16</v>
      </c>
      <c r="J108" s="449">
        <v>2</v>
      </c>
      <c r="K108" s="374" t="str">
        <f t="shared" ref="K108:K137" si="37">IF(J108=21,"",INDEX($AM$7:$AN$27,J108,2))</f>
        <v>Team 2</v>
      </c>
      <c r="L108" s="449">
        <v>5</v>
      </c>
      <c r="M108" s="374" t="str">
        <f t="shared" ref="M108:M137" si="38">IF(L108=21,"",INDEX($AM$7:$AN$27,L108,2))</f>
        <v>Team 5</v>
      </c>
      <c r="N108" s="377"/>
      <c r="O108" s="378" t="s">
        <v>0</v>
      </c>
      <c r="P108" s="377"/>
      <c r="Q108" s="377"/>
      <c r="R108" s="378" t="s">
        <v>0</v>
      </c>
      <c r="S108" s="377"/>
      <c r="T108" s="377"/>
      <c r="U108" s="378" t="s">
        <v>0</v>
      </c>
      <c r="V108" s="377"/>
      <c r="W108" s="379"/>
      <c r="X108" s="379" t="str">
        <f t="shared" ref="X108:X137" si="39">IF(N108+P108&gt;0,IF(AB108&gt;0,IF(AB108&gt;AD108,2,IF(AB108&lt;AD108,0,1)),0),"")</f>
        <v/>
      </c>
      <c r="Y108" s="378" t="s">
        <v>0</v>
      </c>
      <c r="Z108" s="379" t="str">
        <f t="shared" ref="Z108:Z137" si="40">IF(N108+P108&gt;0,IF(AD108&gt;0,IF(AD108&gt;AB108,2,IF(AD108&lt;AB108,0,1)),0),"")</f>
        <v/>
      </c>
      <c r="AA108" s="379"/>
      <c r="AB108" s="379" t="str">
        <f t="shared" ref="AB108:AB137" si="41">IF(N108+P108&gt;0,IF(N108&gt;P108,1,0)+IF(Q108&gt;S108,1,0)+IF(T108&gt;V108,1,0),"")</f>
        <v/>
      </c>
      <c r="AC108" s="378" t="s">
        <v>0</v>
      </c>
      <c r="AD108" s="379" t="str">
        <f t="shared" ref="AD108:AD137" si="42">IF(N108+P108&gt;0,IF(N108&lt;P108,1,0)+IF(Q108&lt;S108,1,0)+IF(T108&lt;V108,1,0),"")</f>
        <v/>
      </c>
      <c r="AE108" s="380"/>
      <c r="AF108" s="379" t="str">
        <f t="shared" ref="AF108:AF137" si="43">IF(N108+P108&gt;0,N108+Q108+T108,"")</f>
        <v/>
      </c>
      <c r="AG108" s="378" t="s">
        <v>0</v>
      </c>
      <c r="AH108" s="381" t="str">
        <f t="shared" ref="AH108:AH137" si="44">IF(N108+P108&gt;0,P108+S108+V108,"")</f>
        <v/>
      </c>
      <c r="AJ108" s="4" t="str">
        <f>M$106</f>
        <v>Ort</v>
      </c>
      <c r="AM108" s="31"/>
      <c r="AN108" s="31"/>
      <c r="AQ108" s="4" t="s">
        <v>145</v>
      </c>
      <c r="AR108" s="4" t="str">
        <f>Platzierung!T27</f>
        <v>Team 7</v>
      </c>
      <c r="BU108" s="4" t="str">
        <f>Platzierung!T27</f>
        <v>Team 7</v>
      </c>
    </row>
    <row r="109" spans="1:73" ht="16.5" thickBot="1">
      <c r="A109" s="3">
        <f t="shared" ref="A109:A137" si="45">F109</f>
        <v>44</v>
      </c>
      <c r="B109" s="448" t="str">
        <f t="shared" ref="B109:B137" si="46">K$106</f>
        <v>Datum</v>
      </c>
      <c r="C109" s="382">
        <v>0.41666666666666669</v>
      </c>
      <c r="D109" s="383">
        <v>1</v>
      </c>
      <c r="E109" s="384">
        <v>1</v>
      </c>
      <c r="F109" s="384">
        <f>IF(H109&lt;21,COUNTIF(H$6:H109,"&lt;21"),"")</f>
        <v>44</v>
      </c>
      <c r="G109" s="385" t="str">
        <f>IF(H109=21,"",INDEX($AM$7:$AN$27,H109,2))</f>
        <v>Team 9</v>
      </c>
      <c r="H109" s="386">
        <v>9</v>
      </c>
      <c r="I109" s="387" t="s">
        <v>16</v>
      </c>
      <c r="J109" s="386">
        <v>6</v>
      </c>
      <c r="K109" s="385" t="str">
        <f t="shared" si="37"/>
        <v>Team 6</v>
      </c>
      <c r="L109" s="386">
        <v>5</v>
      </c>
      <c r="M109" s="385" t="str">
        <f t="shared" si="38"/>
        <v>Team 5</v>
      </c>
      <c r="N109" s="388"/>
      <c r="O109" s="389" t="s">
        <v>0</v>
      </c>
      <c r="P109" s="388"/>
      <c r="Q109" s="388"/>
      <c r="R109" s="389" t="s">
        <v>0</v>
      </c>
      <c r="S109" s="388"/>
      <c r="T109" s="388"/>
      <c r="U109" s="389" t="s">
        <v>0</v>
      </c>
      <c r="V109" s="388"/>
      <c r="W109" s="390"/>
      <c r="X109" s="390" t="str">
        <f t="shared" si="39"/>
        <v/>
      </c>
      <c r="Y109" s="389" t="s">
        <v>0</v>
      </c>
      <c r="Z109" s="390" t="str">
        <f t="shared" si="40"/>
        <v/>
      </c>
      <c r="AA109" s="390"/>
      <c r="AB109" s="390" t="str">
        <f t="shared" si="41"/>
        <v/>
      </c>
      <c r="AC109" s="389" t="s">
        <v>0</v>
      </c>
      <c r="AD109" s="390" t="str">
        <f t="shared" si="42"/>
        <v/>
      </c>
      <c r="AE109" s="391"/>
      <c r="AF109" s="390" t="str">
        <f t="shared" si="43"/>
        <v/>
      </c>
      <c r="AG109" s="389" t="s">
        <v>0</v>
      </c>
      <c r="AH109" s="392" t="str">
        <f t="shared" si="44"/>
        <v/>
      </c>
      <c r="AJ109" s="4" t="str">
        <f t="shared" ref="AJ109:AJ137" si="47">M$106</f>
        <v>Ort</v>
      </c>
      <c r="AQ109" s="4" t="s">
        <v>145</v>
      </c>
      <c r="AR109" s="4" t="str">
        <f>Platzierung!T28</f>
        <v>Team 8</v>
      </c>
      <c r="BU109" s="4" t="str">
        <f>Platzierung!T28</f>
        <v>Team 8</v>
      </c>
    </row>
    <row r="110" spans="1:73" ht="15.75">
      <c r="A110" s="3">
        <f t="shared" si="45"/>
        <v>45</v>
      </c>
      <c r="B110" s="448" t="str">
        <f t="shared" si="46"/>
        <v>Datum</v>
      </c>
      <c r="C110" s="404" t="s">
        <v>75</v>
      </c>
      <c r="D110" s="405">
        <v>2</v>
      </c>
      <c r="E110" s="406">
        <v>1</v>
      </c>
      <c r="F110" s="406">
        <f>IF(H110&lt;21,COUNTIF(H$6:H110,"&lt;21"),"")</f>
        <v>45</v>
      </c>
      <c r="G110" s="407" t="str">
        <f t="shared" ref="G110:G137" si="48">IF(H110=21,"",INDEX($AM$7:$AN$27,H110,2))</f>
        <v>Team 5</v>
      </c>
      <c r="H110" s="451">
        <v>5</v>
      </c>
      <c r="I110" s="409" t="s">
        <v>16</v>
      </c>
      <c r="J110" s="451">
        <v>1</v>
      </c>
      <c r="K110" s="407" t="str">
        <f t="shared" si="37"/>
        <v>Team 1</v>
      </c>
      <c r="L110" s="451">
        <v>9</v>
      </c>
      <c r="M110" s="407" t="str">
        <f t="shared" si="38"/>
        <v>Team 9</v>
      </c>
      <c r="N110" s="410"/>
      <c r="O110" s="411" t="s">
        <v>0</v>
      </c>
      <c r="P110" s="410"/>
      <c r="Q110" s="410"/>
      <c r="R110" s="411" t="s">
        <v>0</v>
      </c>
      <c r="S110" s="410"/>
      <c r="T110" s="410"/>
      <c r="U110" s="411" t="s">
        <v>0</v>
      </c>
      <c r="V110" s="410"/>
      <c r="W110" s="412"/>
      <c r="X110" s="412" t="str">
        <f t="shared" si="39"/>
        <v/>
      </c>
      <c r="Y110" s="411" t="s">
        <v>0</v>
      </c>
      <c r="Z110" s="412" t="str">
        <f t="shared" si="40"/>
        <v/>
      </c>
      <c r="AA110" s="412"/>
      <c r="AB110" s="412" t="str">
        <f t="shared" si="41"/>
        <v/>
      </c>
      <c r="AC110" s="411" t="s">
        <v>0</v>
      </c>
      <c r="AD110" s="412" t="str">
        <f t="shared" si="42"/>
        <v/>
      </c>
      <c r="AE110" s="413"/>
      <c r="AF110" s="412" t="str">
        <f t="shared" si="43"/>
        <v/>
      </c>
      <c r="AG110" s="411" t="s">
        <v>0</v>
      </c>
      <c r="AH110" s="414" t="str">
        <f t="shared" si="44"/>
        <v/>
      </c>
      <c r="AJ110" s="4" t="str">
        <f t="shared" si="47"/>
        <v>Ort</v>
      </c>
    </row>
    <row r="111" spans="1:73" ht="16.5" thickBot="1">
      <c r="A111" s="3">
        <f t="shared" si="45"/>
        <v>46</v>
      </c>
      <c r="B111" s="448" t="str">
        <f t="shared" si="46"/>
        <v>Datum</v>
      </c>
      <c r="C111" s="415" t="s">
        <v>75</v>
      </c>
      <c r="D111" s="416">
        <v>2</v>
      </c>
      <c r="E111" s="417">
        <v>1</v>
      </c>
      <c r="F111" s="417">
        <f>IF(H111&lt;21,COUNTIF(H$6:H111,"&lt;21"),"")</f>
        <v>46</v>
      </c>
      <c r="G111" s="418" t="str">
        <f t="shared" si="48"/>
        <v>Team 6</v>
      </c>
      <c r="H111" s="419">
        <v>6</v>
      </c>
      <c r="I111" s="420" t="s">
        <v>16</v>
      </c>
      <c r="J111" s="419">
        <v>2</v>
      </c>
      <c r="K111" s="418" t="str">
        <f t="shared" si="37"/>
        <v>Team 2</v>
      </c>
      <c r="L111" s="419">
        <v>4</v>
      </c>
      <c r="M111" s="418" t="str">
        <f t="shared" si="38"/>
        <v>Team 4</v>
      </c>
      <c r="N111" s="421"/>
      <c r="O111" s="422" t="s">
        <v>0</v>
      </c>
      <c r="P111" s="421"/>
      <c r="Q111" s="421"/>
      <c r="R111" s="422" t="s">
        <v>0</v>
      </c>
      <c r="S111" s="421"/>
      <c r="T111" s="421"/>
      <c r="U111" s="422" t="s">
        <v>0</v>
      </c>
      <c r="V111" s="421"/>
      <c r="W111" s="423"/>
      <c r="X111" s="423" t="str">
        <f t="shared" si="39"/>
        <v/>
      </c>
      <c r="Y111" s="422" t="s">
        <v>0</v>
      </c>
      <c r="Z111" s="423" t="str">
        <f t="shared" si="40"/>
        <v/>
      </c>
      <c r="AA111" s="423"/>
      <c r="AB111" s="423" t="str">
        <f t="shared" si="41"/>
        <v/>
      </c>
      <c r="AC111" s="422" t="s">
        <v>0</v>
      </c>
      <c r="AD111" s="423" t="str">
        <f t="shared" si="42"/>
        <v/>
      </c>
      <c r="AE111" s="424"/>
      <c r="AF111" s="423" t="str">
        <f t="shared" si="43"/>
        <v/>
      </c>
      <c r="AG111" s="422" t="s">
        <v>0</v>
      </c>
      <c r="AH111" s="425" t="str">
        <f t="shared" si="44"/>
        <v/>
      </c>
      <c r="AJ111" s="4" t="str">
        <f t="shared" si="47"/>
        <v>Ort</v>
      </c>
    </row>
    <row r="112" spans="1:73" ht="16.5" thickBot="1">
      <c r="A112" s="3">
        <f t="shared" si="45"/>
        <v>47</v>
      </c>
      <c r="B112" s="448" t="str">
        <f t="shared" si="46"/>
        <v>Datum</v>
      </c>
      <c r="C112" s="462" t="s">
        <v>75</v>
      </c>
      <c r="D112" s="463">
        <v>3</v>
      </c>
      <c r="E112" s="464">
        <v>1</v>
      </c>
      <c r="F112" s="464">
        <f>IF(H112&lt;21,COUNTIF(H$6:H112,"&lt;21"),"")</f>
        <v>47</v>
      </c>
      <c r="G112" s="465" t="str">
        <f t="shared" si="48"/>
        <v>Team 5</v>
      </c>
      <c r="H112" s="466">
        <v>5</v>
      </c>
      <c r="I112" s="467" t="s">
        <v>16</v>
      </c>
      <c r="J112" s="466">
        <v>4</v>
      </c>
      <c r="K112" s="465" t="str">
        <f t="shared" si="37"/>
        <v>Team 4</v>
      </c>
      <c r="L112" s="466">
        <v>1</v>
      </c>
      <c r="M112" s="465" t="str">
        <f t="shared" si="38"/>
        <v>Team 1</v>
      </c>
      <c r="N112" s="468"/>
      <c r="O112" s="469" t="s">
        <v>0</v>
      </c>
      <c r="P112" s="468"/>
      <c r="Q112" s="468"/>
      <c r="R112" s="469" t="s">
        <v>0</v>
      </c>
      <c r="S112" s="468"/>
      <c r="T112" s="468"/>
      <c r="U112" s="469" t="s">
        <v>0</v>
      </c>
      <c r="V112" s="468"/>
      <c r="W112" s="470"/>
      <c r="X112" s="470" t="str">
        <f t="shared" si="39"/>
        <v/>
      </c>
      <c r="Y112" s="469" t="s">
        <v>0</v>
      </c>
      <c r="Z112" s="470" t="str">
        <f t="shared" si="40"/>
        <v/>
      </c>
      <c r="AA112" s="470"/>
      <c r="AB112" s="470" t="str">
        <f t="shared" si="41"/>
        <v/>
      </c>
      <c r="AC112" s="469" t="s">
        <v>0</v>
      </c>
      <c r="AD112" s="470" t="str">
        <f t="shared" si="42"/>
        <v/>
      </c>
      <c r="AE112" s="471"/>
      <c r="AF112" s="470" t="str">
        <f t="shared" si="43"/>
        <v/>
      </c>
      <c r="AG112" s="469" t="s">
        <v>0</v>
      </c>
      <c r="AH112" s="472" t="str">
        <f t="shared" si="44"/>
        <v/>
      </c>
      <c r="AJ112" s="4" t="str">
        <f t="shared" si="47"/>
        <v>Ort</v>
      </c>
    </row>
    <row r="113" spans="1:40" ht="15.75">
      <c r="A113" s="3">
        <f t="shared" si="45"/>
        <v>48</v>
      </c>
      <c r="B113" s="448" t="str">
        <f t="shared" si="46"/>
        <v>Datum</v>
      </c>
      <c r="C113" s="404" t="s">
        <v>75</v>
      </c>
      <c r="D113" s="405">
        <v>4</v>
      </c>
      <c r="E113" s="406">
        <v>1</v>
      </c>
      <c r="F113" s="406">
        <f>IF(H113&lt;21,COUNTIF(H$6:H113,"&lt;21"),"")</f>
        <v>48</v>
      </c>
      <c r="G113" s="407" t="str">
        <f t="shared" si="48"/>
        <v>Team 6</v>
      </c>
      <c r="H113" s="451">
        <v>6</v>
      </c>
      <c r="I113" s="409" t="s">
        <v>16</v>
      </c>
      <c r="J113" s="451">
        <v>1</v>
      </c>
      <c r="K113" s="407" t="str">
        <f t="shared" si="37"/>
        <v>Team 1</v>
      </c>
      <c r="L113" s="451">
        <v>3</v>
      </c>
      <c r="M113" s="407" t="str">
        <f t="shared" si="38"/>
        <v>Team 3</v>
      </c>
      <c r="N113" s="410"/>
      <c r="O113" s="411" t="s">
        <v>0</v>
      </c>
      <c r="P113" s="410"/>
      <c r="Q113" s="410"/>
      <c r="R113" s="411" t="s">
        <v>0</v>
      </c>
      <c r="S113" s="410"/>
      <c r="T113" s="410"/>
      <c r="U113" s="411" t="s">
        <v>0</v>
      </c>
      <c r="V113" s="410"/>
      <c r="W113" s="412"/>
      <c r="X113" s="412" t="str">
        <f t="shared" si="39"/>
        <v/>
      </c>
      <c r="Y113" s="411" t="s">
        <v>0</v>
      </c>
      <c r="Z113" s="412" t="str">
        <f t="shared" si="40"/>
        <v/>
      </c>
      <c r="AA113" s="412"/>
      <c r="AB113" s="412" t="str">
        <f t="shared" si="41"/>
        <v/>
      </c>
      <c r="AC113" s="411" t="s">
        <v>0</v>
      </c>
      <c r="AD113" s="412" t="str">
        <f t="shared" si="42"/>
        <v/>
      </c>
      <c r="AE113" s="413"/>
      <c r="AF113" s="412" t="str">
        <f t="shared" si="43"/>
        <v/>
      </c>
      <c r="AG113" s="411" t="s">
        <v>0</v>
      </c>
      <c r="AH113" s="414" t="str">
        <f t="shared" si="44"/>
        <v/>
      </c>
      <c r="AJ113" s="4" t="str">
        <f t="shared" si="47"/>
        <v>Ort</v>
      </c>
    </row>
    <row r="114" spans="1:40" ht="16.5" thickBot="1">
      <c r="A114" s="3">
        <f t="shared" si="45"/>
        <v>49</v>
      </c>
      <c r="B114" s="448" t="str">
        <f t="shared" si="46"/>
        <v>Datum</v>
      </c>
      <c r="C114" s="415" t="s">
        <v>75</v>
      </c>
      <c r="D114" s="416">
        <v>4</v>
      </c>
      <c r="E114" s="417">
        <v>1</v>
      </c>
      <c r="F114" s="417">
        <f>IF(H114&lt;21,COUNTIF(H$6:H114,"&lt;21"),"")</f>
        <v>49</v>
      </c>
      <c r="G114" s="418" t="str">
        <f t="shared" si="48"/>
        <v>Team 9</v>
      </c>
      <c r="H114" s="419">
        <v>9</v>
      </c>
      <c r="I114" s="420" t="s">
        <v>16</v>
      </c>
      <c r="J114" s="419">
        <v>2</v>
      </c>
      <c r="K114" s="418" t="str">
        <f t="shared" si="37"/>
        <v>Team 2</v>
      </c>
      <c r="L114" s="419">
        <v>4</v>
      </c>
      <c r="M114" s="418" t="str">
        <f t="shared" si="38"/>
        <v>Team 4</v>
      </c>
      <c r="N114" s="421"/>
      <c r="O114" s="422" t="s">
        <v>0</v>
      </c>
      <c r="P114" s="421"/>
      <c r="Q114" s="421"/>
      <c r="R114" s="422" t="s">
        <v>0</v>
      </c>
      <c r="S114" s="421"/>
      <c r="T114" s="421"/>
      <c r="U114" s="422" t="s">
        <v>0</v>
      </c>
      <c r="V114" s="421"/>
      <c r="W114" s="423"/>
      <c r="X114" s="423" t="str">
        <f t="shared" si="39"/>
        <v/>
      </c>
      <c r="Y114" s="422" t="s">
        <v>0</v>
      </c>
      <c r="Z114" s="423" t="str">
        <f t="shared" si="40"/>
        <v/>
      </c>
      <c r="AA114" s="423"/>
      <c r="AB114" s="423" t="str">
        <f t="shared" si="41"/>
        <v/>
      </c>
      <c r="AC114" s="422" t="s">
        <v>0</v>
      </c>
      <c r="AD114" s="423" t="str">
        <f t="shared" si="42"/>
        <v/>
      </c>
      <c r="AE114" s="424"/>
      <c r="AF114" s="423" t="str">
        <f t="shared" si="43"/>
        <v/>
      </c>
      <c r="AG114" s="422" t="s">
        <v>0</v>
      </c>
      <c r="AH114" s="425" t="str">
        <f t="shared" si="44"/>
        <v/>
      </c>
      <c r="AJ114" s="4" t="str">
        <f t="shared" si="47"/>
        <v>Ort</v>
      </c>
    </row>
    <row r="115" spans="1:40" ht="15.75">
      <c r="A115" s="3">
        <f t="shared" si="45"/>
        <v>50</v>
      </c>
      <c r="B115" s="448" t="str">
        <f t="shared" si="46"/>
        <v>Datum</v>
      </c>
      <c r="C115" s="371" t="s">
        <v>75</v>
      </c>
      <c r="D115" s="372">
        <v>5</v>
      </c>
      <c r="E115" s="373">
        <v>1</v>
      </c>
      <c r="F115" s="373">
        <f>IF(H115&lt;21,COUNTIF(H$6:H115,"&lt;21"),"")</f>
        <v>50</v>
      </c>
      <c r="G115" s="374" t="str">
        <f t="shared" si="48"/>
        <v>Team 5</v>
      </c>
      <c r="H115" s="449">
        <v>5</v>
      </c>
      <c r="I115" s="376" t="s">
        <v>16</v>
      </c>
      <c r="J115" s="449">
        <v>3</v>
      </c>
      <c r="K115" s="374" t="str">
        <f t="shared" si="37"/>
        <v>Team 3</v>
      </c>
      <c r="L115" s="449">
        <v>2</v>
      </c>
      <c r="M115" s="374" t="str">
        <f t="shared" si="38"/>
        <v>Team 2</v>
      </c>
      <c r="N115" s="377"/>
      <c r="O115" s="378" t="s">
        <v>0</v>
      </c>
      <c r="P115" s="377"/>
      <c r="Q115" s="377"/>
      <c r="R115" s="378" t="s">
        <v>0</v>
      </c>
      <c r="S115" s="377"/>
      <c r="T115" s="377"/>
      <c r="U115" s="378" t="s">
        <v>0</v>
      </c>
      <c r="V115" s="377"/>
      <c r="W115" s="379"/>
      <c r="X115" s="379" t="str">
        <f t="shared" si="39"/>
        <v/>
      </c>
      <c r="Y115" s="378" t="s">
        <v>0</v>
      </c>
      <c r="Z115" s="379" t="str">
        <f t="shared" si="40"/>
        <v/>
      </c>
      <c r="AA115" s="379"/>
      <c r="AB115" s="379" t="str">
        <f t="shared" si="41"/>
        <v/>
      </c>
      <c r="AC115" s="378" t="s">
        <v>0</v>
      </c>
      <c r="AD115" s="379" t="str">
        <f t="shared" si="42"/>
        <v/>
      </c>
      <c r="AE115" s="380"/>
      <c r="AF115" s="379" t="str">
        <f t="shared" si="43"/>
        <v/>
      </c>
      <c r="AG115" s="378" t="s">
        <v>0</v>
      </c>
      <c r="AH115" s="381" t="str">
        <f t="shared" si="44"/>
        <v/>
      </c>
      <c r="AJ115" s="4" t="str">
        <f t="shared" si="47"/>
        <v>Ort</v>
      </c>
    </row>
    <row r="116" spans="1:40" ht="16.5" thickBot="1">
      <c r="A116" s="3">
        <f t="shared" si="45"/>
        <v>51</v>
      </c>
      <c r="B116" s="448" t="str">
        <f t="shared" si="46"/>
        <v>Datum</v>
      </c>
      <c r="C116" s="382" t="s">
        <v>75</v>
      </c>
      <c r="D116" s="383">
        <v>5</v>
      </c>
      <c r="E116" s="384">
        <v>1</v>
      </c>
      <c r="F116" s="384">
        <f>IF(H116&lt;21,COUNTIF(H$6:H116,"&lt;21"),"")</f>
        <v>51</v>
      </c>
      <c r="G116" s="385" t="str">
        <f t="shared" si="48"/>
        <v>Team 4</v>
      </c>
      <c r="H116" s="386">
        <v>4</v>
      </c>
      <c r="I116" s="387" t="s">
        <v>16</v>
      </c>
      <c r="J116" s="386">
        <v>1</v>
      </c>
      <c r="K116" s="385" t="str">
        <f t="shared" si="37"/>
        <v>Team 1</v>
      </c>
      <c r="L116" s="386">
        <v>6</v>
      </c>
      <c r="M116" s="385" t="str">
        <f t="shared" si="38"/>
        <v>Team 6</v>
      </c>
      <c r="N116" s="388"/>
      <c r="O116" s="389" t="s">
        <v>0</v>
      </c>
      <c r="P116" s="388"/>
      <c r="Q116" s="388"/>
      <c r="R116" s="389" t="s">
        <v>0</v>
      </c>
      <c r="S116" s="388"/>
      <c r="T116" s="388"/>
      <c r="U116" s="389" t="s">
        <v>0</v>
      </c>
      <c r="V116" s="388"/>
      <c r="W116" s="390"/>
      <c r="X116" s="390" t="str">
        <f t="shared" si="39"/>
        <v/>
      </c>
      <c r="Y116" s="389" t="s">
        <v>0</v>
      </c>
      <c r="Z116" s="390" t="str">
        <f t="shared" si="40"/>
        <v/>
      </c>
      <c r="AA116" s="390"/>
      <c r="AB116" s="390" t="str">
        <f t="shared" si="41"/>
        <v/>
      </c>
      <c r="AC116" s="389" t="s">
        <v>0</v>
      </c>
      <c r="AD116" s="390" t="str">
        <f t="shared" si="42"/>
        <v/>
      </c>
      <c r="AE116" s="391"/>
      <c r="AF116" s="390" t="str">
        <f t="shared" si="43"/>
        <v/>
      </c>
      <c r="AG116" s="389" t="s">
        <v>0</v>
      </c>
      <c r="AH116" s="392" t="str">
        <f t="shared" si="44"/>
        <v/>
      </c>
      <c r="AJ116" s="4" t="str">
        <f t="shared" si="47"/>
        <v>Ort</v>
      </c>
    </row>
    <row r="117" spans="1:40" ht="16.5" thickBot="1">
      <c r="A117" s="3">
        <f t="shared" si="45"/>
        <v>52</v>
      </c>
      <c r="B117" s="448" t="str">
        <f t="shared" si="46"/>
        <v>Datum</v>
      </c>
      <c r="C117" s="393" t="s">
        <v>75</v>
      </c>
      <c r="D117" s="394">
        <v>6</v>
      </c>
      <c r="E117" s="395">
        <v>1</v>
      </c>
      <c r="F117" s="395">
        <f>IF(H117&lt;21,COUNTIF(H$6:H117,"&lt;21"),"")</f>
        <v>52</v>
      </c>
      <c r="G117" s="396" t="str">
        <f t="shared" si="48"/>
        <v>Team 3</v>
      </c>
      <c r="H117" s="397">
        <v>3</v>
      </c>
      <c r="I117" s="398" t="s">
        <v>16</v>
      </c>
      <c r="J117" s="397">
        <v>6</v>
      </c>
      <c r="K117" s="396" t="str">
        <f t="shared" si="37"/>
        <v>Team 6</v>
      </c>
      <c r="L117" s="397">
        <v>1</v>
      </c>
      <c r="M117" s="396" t="str">
        <f t="shared" si="38"/>
        <v>Team 1</v>
      </c>
      <c r="N117" s="399"/>
      <c r="O117" s="400" t="s">
        <v>0</v>
      </c>
      <c r="P117" s="399"/>
      <c r="Q117" s="399"/>
      <c r="R117" s="400" t="s">
        <v>0</v>
      </c>
      <c r="S117" s="399"/>
      <c r="T117" s="399"/>
      <c r="U117" s="400" t="s">
        <v>0</v>
      </c>
      <c r="V117" s="399"/>
      <c r="W117" s="401"/>
      <c r="X117" s="401" t="str">
        <f t="shared" si="39"/>
        <v/>
      </c>
      <c r="Y117" s="400" t="s">
        <v>0</v>
      </c>
      <c r="Z117" s="401" t="str">
        <f t="shared" si="40"/>
        <v/>
      </c>
      <c r="AA117" s="401"/>
      <c r="AB117" s="401" t="str">
        <f t="shared" si="41"/>
        <v/>
      </c>
      <c r="AC117" s="400" t="s">
        <v>0</v>
      </c>
      <c r="AD117" s="401" t="str">
        <f t="shared" si="42"/>
        <v/>
      </c>
      <c r="AE117" s="402"/>
      <c r="AF117" s="401" t="str">
        <f t="shared" si="43"/>
        <v/>
      </c>
      <c r="AG117" s="400" t="s">
        <v>0</v>
      </c>
      <c r="AH117" s="403" t="str">
        <f t="shared" si="44"/>
        <v/>
      </c>
      <c r="AJ117" s="4" t="str">
        <f t="shared" si="47"/>
        <v>Ort</v>
      </c>
    </row>
    <row r="118" spans="1:40" ht="15.75">
      <c r="A118" s="3">
        <f t="shared" si="45"/>
        <v>53</v>
      </c>
      <c r="B118" s="448" t="str">
        <f t="shared" si="46"/>
        <v>Datum</v>
      </c>
      <c r="C118" s="371" t="s">
        <v>75</v>
      </c>
      <c r="D118" s="372">
        <v>7</v>
      </c>
      <c r="E118" s="373">
        <v>1</v>
      </c>
      <c r="F118" s="373">
        <f>IF(H118&lt;21,COUNTIF(H$6:H118,"&lt;21"),"")</f>
        <v>53</v>
      </c>
      <c r="G118" s="374" t="str">
        <f t="shared" si="48"/>
        <v>Team 2</v>
      </c>
      <c r="H118" s="449">
        <v>2</v>
      </c>
      <c r="I118" s="376" t="s">
        <v>16</v>
      </c>
      <c r="J118" s="449">
        <v>5</v>
      </c>
      <c r="K118" s="374" t="str">
        <f t="shared" si="37"/>
        <v>Team 5</v>
      </c>
      <c r="L118" s="449">
        <v>3</v>
      </c>
      <c r="M118" s="374" t="str">
        <f t="shared" si="38"/>
        <v>Team 3</v>
      </c>
      <c r="N118" s="377"/>
      <c r="O118" s="378" t="s">
        <v>0</v>
      </c>
      <c r="P118" s="377"/>
      <c r="Q118" s="377"/>
      <c r="R118" s="378" t="s">
        <v>0</v>
      </c>
      <c r="S118" s="377"/>
      <c r="T118" s="377"/>
      <c r="U118" s="378" t="s">
        <v>0</v>
      </c>
      <c r="V118" s="377"/>
      <c r="W118" s="379"/>
      <c r="X118" s="379" t="str">
        <f t="shared" si="39"/>
        <v/>
      </c>
      <c r="Y118" s="378" t="s">
        <v>0</v>
      </c>
      <c r="Z118" s="379" t="str">
        <f t="shared" si="40"/>
        <v/>
      </c>
      <c r="AA118" s="379"/>
      <c r="AB118" s="379" t="str">
        <f t="shared" si="41"/>
        <v/>
      </c>
      <c r="AC118" s="378" t="s">
        <v>0</v>
      </c>
      <c r="AD118" s="379" t="str">
        <f t="shared" si="42"/>
        <v/>
      </c>
      <c r="AE118" s="380"/>
      <c r="AF118" s="379" t="str">
        <f t="shared" si="43"/>
        <v/>
      </c>
      <c r="AG118" s="378" t="s">
        <v>0</v>
      </c>
      <c r="AH118" s="381" t="str">
        <f t="shared" si="44"/>
        <v/>
      </c>
      <c r="AJ118" s="4" t="str">
        <f t="shared" si="47"/>
        <v>Ort</v>
      </c>
    </row>
    <row r="119" spans="1:40" ht="16.5" thickBot="1">
      <c r="A119" s="3">
        <f t="shared" si="45"/>
        <v>54</v>
      </c>
      <c r="B119" s="448" t="str">
        <f t="shared" si="46"/>
        <v>Datum</v>
      </c>
      <c r="C119" s="382" t="s">
        <v>75</v>
      </c>
      <c r="D119" s="383">
        <v>7</v>
      </c>
      <c r="E119" s="384">
        <v>1</v>
      </c>
      <c r="F119" s="384">
        <f>IF(H119&lt;21,COUNTIF(H$6:H119,"&lt;21"),"")</f>
        <v>54</v>
      </c>
      <c r="G119" s="385" t="str">
        <f t="shared" si="48"/>
        <v>Team 9</v>
      </c>
      <c r="H119" s="386">
        <v>9</v>
      </c>
      <c r="I119" s="387" t="s">
        <v>16</v>
      </c>
      <c r="J119" s="386">
        <v>4</v>
      </c>
      <c r="K119" s="385" t="str">
        <f t="shared" si="37"/>
        <v>Team 4</v>
      </c>
      <c r="L119" s="386">
        <v>6</v>
      </c>
      <c r="M119" s="385" t="str">
        <f t="shared" si="38"/>
        <v>Team 6</v>
      </c>
      <c r="N119" s="388"/>
      <c r="O119" s="389" t="s">
        <v>0</v>
      </c>
      <c r="P119" s="388"/>
      <c r="Q119" s="388"/>
      <c r="R119" s="389" t="s">
        <v>0</v>
      </c>
      <c r="S119" s="388"/>
      <c r="T119" s="388"/>
      <c r="U119" s="389" t="s">
        <v>0</v>
      </c>
      <c r="V119" s="388"/>
      <c r="W119" s="390"/>
      <c r="X119" s="390" t="str">
        <f t="shared" si="39"/>
        <v/>
      </c>
      <c r="Y119" s="389" t="s">
        <v>0</v>
      </c>
      <c r="Z119" s="390" t="str">
        <f t="shared" si="40"/>
        <v/>
      </c>
      <c r="AA119" s="390"/>
      <c r="AB119" s="390" t="str">
        <f t="shared" si="41"/>
        <v/>
      </c>
      <c r="AC119" s="389" t="s">
        <v>0</v>
      </c>
      <c r="AD119" s="390" t="str">
        <f t="shared" si="42"/>
        <v/>
      </c>
      <c r="AE119" s="391"/>
      <c r="AF119" s="390" t="str">
        <f t="shared" si="43"/>
        <v/>
      </c>
      <c r="AG119" s="389" t="s">
        <v>0</v>
      </c>
      <c r="AH119" s="392" t="str">
        <f t="shared" si="44"/>
        <v/>
      </c>
      <c r="AJ119" s="4" t="str">
        <f t="shared" si="47"/>
        <v>Ort</v>
      </c>
    </row>
    <row r="120" spans="1:40" ht="16.5" thickBot="1">
      <c r="A120" s="3">
        <f t="shared" si="45"/>
        <v>55</v>
      </c>
      <c r="B120" s="448" t="str">
        <f t="shared" si="46"/>
        <v>Datum</v>
      </c>
      <c r="C120" s="393" t="s">
        <v>75</v>
      </c>
      <c r="D120" s="394">
        <v>8</v>
      </c>
      <c r="E120" s="395">
        <v>1</v>
      </c>
      <c r="F120" s="395">
        <f>IF(H120&lt;21,COUNTIF(H$6:H120,"&lt;21"),"")</f>
        <v>55</v>
      </c>
      <c r="G120" s="396" t="str">
        <f t="shared" si="48"/>
        <v>Team 9</v>
      </c>
      <c r="H120" s="397">
        <v>9</v>
      </c>
      <c r="I120" s="398" t="s">
        <v>16</v>
      </c>
      <c r="J120" s="397">
        <v>3</v>
      </c>
      <c r="K120" s="396" t="str">
        <f t="shared" si="37"/>
        <v>Team 3</v>
      </c>
      <c r="L120" s="397">
        <v>2</v>
      </c>
      <c r="M120" s="396" t="str">
        <f t="shared" si="38"/>
        <v>Team 2</v>
      </c>
      <c r="N120" s="399"/>
      <c r="O120" s="400" t="s">
        <v>0</v>
      </c>
      <c r="P120" s="399"/>
      <c r="Q120" s="399"/>
      <c r="R120" s="400" t="s">
        <v>0</v>
      </c>
      <c r="S120" s="399"/>
      <c r="T120" s="399"/>
      <c r="U120" s="400" t="s">
        <v>0</v>
      </c>
      <c r="V120" s="399"/>
      <c r="W120" s="401"/>
      <c r="X120" s="401" t="str">
        <f t="shared" si="39"/>
        <v/>
      </c>
      <c r="Y120" s="400" t="s">
        <v>0</v>
      </c>
      <c r="Z120" s="401" t="str">
        <f t="shared" si="40"/>
        <v/>
      </c>
      <c r="AA120" s="401"/>
      <c r="AB120" s="401" t="str">
        <f t="shared" si="41"/>
        <v/>
      </c>
      <c r="AC120" s="400" t="s">
        <v>0</v>
      </c>
      <c r="AD120" s="401" t="str">
        <f t="shared" si="42"/>
        <v/>
      </c>
      <c r="AE120" s="402"/>
      <c r="AF120" s="401" t="str">
        <f t="shared" si="43"/>
        <v/>
      </c>
      <c r="AG120" s="400" t="s">
        <v>0</v>
      </c>
      <c r="AH120" s="403" t="str">
        <f t="shared" si="44"/>
        <v/>
      </c>
      <c r="AJ120" s="4" t="str">
        <f t="shared" si="47"/>
        <v>Ort</v>
      </c>
    </row>
    <row r="121" spans="1:40" s="31" customFormat="1" ht="16.5" thickBot="1">
      <c r="A121" s="3">
        <f t="shared" si="45"/>
        <v>56</v>
      </c>
      <c r="B121" s="448" t="str">
        <f t="shared" si="46"/>
        <v>Datum</v>
      </c>
      <c r="C121" s="462" t="s">
        <v>75</v>
      </c>
      <c r="D121" s="463">
        <v>9</v>
      </c>
      <c r="E121" s="464">
        <v>1</v>
      </c>
      <c r="F121" s="464">
        <f>IF(H121&lt;21,COUNTIF(H$6:H121,"&lt;21"),"")</f>
        <v>56</v>
      </c>
      <c r="G121" s="465" t="str">
        <f t="shared" si="48"/>
        <v>Team 4</v>
      </c>
      <c r="H121" s="466">
        <v>4</v>
      </c>
      <c r="I121" s="467" t="s">
        <v>16</v>
      </c>
      <c r="J121" s="466">
        <v>3</v>
      </c>
      <c r="K121" s="465" t="str">
        <f t="shared" si="37"/>
        <v>Team 3</v>
      </c>
      <c r="L121" s="466">
        <v>9</v>
      </c>
      <c r="M121" s="465" t="str">
        <f t="shared" si="38"/>
        <v>Team 9</v>
      </c>
      <c r="N121" s="468"/>
      <c r="O121" s="469" t="s">
        <v>0</v>
      </c>
      <c r="P121" s="468"/>
      <c r="Q121" s="468"/>
      <c r="R121" s="469" t="s">
        <v>0</v>
      </c>
      <c r="S121" s="468"/>
      <c r="T121" s="468"/>
      <c r="U121" s="469" t="s">
        <v>0</v>
      </c>
      <c r="V121" s="468"/>
      <c r="W121" s="470"/>
      <c r="X121" s="470" t="str">
        <f t="shared" si="39"/>
        <v/>
      </c>
      <c r="Y121" s="469" t="s">
        <v>0</v>
      </c>
      <c r="Z121" s="470" t="str">
        <f t="shared" si="40"/>
        <v/>
      </c>
      <c r="AA121" s="470"/>
      <c r="AB121" s="470" t="str">
        <f t="shared" si="41"/>
        <v/>
      </c>
      <c r="AC121" s="469" t="s">
        <v>0</v>
      </c>
      <c r="AD121" s="470" t="str">
        <f t="shared" si="42"/>
        <v/>
      </c>
      <c r="AE121" s="471"/>
      <c r="AF121" s="470" t="str">
        <f t="shared" si="43"/>
        <v/>
      </c>
      <c r="AG121" s="469" t="s">
        <v>0</v>
      </c>
      <c r="AH121" s="472" t="str">
        <f t="shared" si="44"/>
        <v/>
      </c>
      <c r="AJ121" s="4" t="str">
        <f t="shared" si="47"/>
        <v>Ort</v>
      </c>
      <c r="AM121" s="4"/>
      <c r="AN121" s="4"/>
    </row>
    <row r="122" spans="1:40" s="31" customFormat="1" ht="15.75" hidden="1">
      <c r="A122" s="3" t="str">
        <f t="shared" si="45"/>
        <v/>
      </c>
      <c r="B122" s="351" t="str">
        <f t="shared" si="46"/>
        <v>Datum</v>
      </c>
      <c r="C122" s="361" t="s">
        <v>75</v>
      </c>
      <c r="D122" s="362"/>
      <c r="E122" s="363">
        <v>1</v>
      </c>
      <c r="F122" s="363" t="str">
        <f>IF(H122&lt;21,COUNTIF(H$6:H122,"&lt;21"),"")</f>
        <v/>
      </c>
      <c r="G122" s="364" t="str">
        <f t="shared" si="48"/>
        <v/>
      </c>
      <c r="H122" s="450">
        <v>21</v>
      </c>
      <c r="I122" s="366" t="s">
        <v>16</v>
      </c>
      <c r="J122" s="450">
        <v>21</v>
      </c>
      <c r="K122" s="364" t="str">
        <f t="shared" si="37"/>
        <v/>
      </c>
      <c r="L122" s="450">
        <v>21</v>
      </c>
      <c r="M122" s="364" t="str">
        <f t="shared" si="38"/>
        <v/>
      </c>
      <c r="N122" s="367"/>
      <c r="O122" s="368" t="s">
        <v>0</v>
      </c>
      <c r="P122" s="367"/>
      <c r="Q122" s="367"/>
      <c r="R122" s="368" t="s">
        <v>0</v>
      </c>
      <c r="S122" s="367"/>
      <c r="T122" s="367"/>
      <c r="U122" s="368" t="s">
        <v>0</v>
      </c>
      <c r="V122" s="367"/>
      <c r="W122" s="369"/>
      <c r="X122" s="369" t="str">
        <f t="shared" si="39"/>
        <v/>
      </c>
      <c r="Y122" s="368" t="s">
        <v>0</v>
      </c>
      <c r="Z122" s="369" t="str">
        <f t="shared" si="40"/>
        <v/>
      </c>
      <c r="AA122" s="369"/>
      <c r="AB122" s="369" t="str">
        <f t="shared" si="41"/>
        <v/>
      </c>
      <c r="AC122" s="368" t="s">
        <v>0</v>
      </c>
      <c r="AD122" s="369" t="str">
        <f t="shared" si="42"/>
        <v/>
      </c>
      <c r="AE122" s="370"/>
      <c r="AF122" s="369" t="str">
        <f t="shared" si="43"/>
        <v/>
      </c>
      <c r="AG122" s="368" t="s">
        <v>0</v>
      </c>
      <c r="AH122" s="369" t="str">
        <f t="shared" si="44"/>
        <v/>
      </c>
      <c r="AJ122" s="4" t="str">
        <f t="shared" si="47"/>
        <v>Ort</v>
      </c>
    </row>
    <row r="123" spans="1:40" ht="15.75" hidden="1">
      <c r="A123" s="3" t="str">
        <f t="shared" si="45"/>
        <v/>
      </c>
      <c r="B123" s="351" t="str">
        <f t="shared" si="46"/>
        <v>Datum</v>
      </c>
      <c r="C123" s="41" t="s">
        <v>75</v>
      </c>
      <c r="D123" s="42"/>
      <c r="E123" s="3">
        <v>1</v>
      </c>
      <c r="F123" s="3" t="str">
        <f>IF(H123&lt;21,COUNTIF(H$6:H123,"&lt;21"),"")</f>
        <v/>
      </c>
      <c r="G123" s="7" t="str">
        <f t="shared" si="48"/>
        <v/>
      </c>
      <c r="H123" s="350">
        <v>21</v>
      </c>
      <c r="I123" s="30" t="s">
        <v>16</v>
      </c>
      <c r="J123" s="350">
        <v>21</v>
      </c>
      <c r="K123" s="7" t="str">
        <f t="shared" si="37"/>
        <v/>
      </c>
      <c r="L123" s="350">
        <v>21</v>
      </c>
      <c r="M123" s="7" t="str">
        <f t="shared" si="38"/>
        <v/>
      </c>
      <c r="N123" s="39"/>
      <c r="O123" s="40" t="s">
        <v>0</v>
      </c>
      <c r="P123" s="39"/>
      <c r="Q123" s="39"/>
      <c r="R123" s="40" t="s">
        <v>0</v>
      </c>
      <c r="S123" s="39"/>
      <c r="T123" s="39"/>
      <c r="U123" s="40" t="s">
        <v>0</v>
      </c>
      <c r="V123" s="39"/>
      <c r="W123" s="38"/>
      <c r="X123" s="38" t="str">
        <f t="shared" si="39"/>
        <v/>
      </c>
      <c r="Y123" s="40" t="s">
        <v>0</v>
      </c>
      <c r="Z123" s="38" t="str">
        <f t="shared" si="40"/>
        <v/>
      </c>
      <c r="AA123" s="38"/>
      <c r="AB123" s="38" t="str">
        <f t="shared" si="41"/>
        <v/>
      </c>
      <c r="AC123" s="40" t="s">
        <v>0</v>
      </c>
      <c r="AD123" s="38" t="str">
        <f t="shared" si="42"/>
        <v/>
      </c>
      <c r="AE123" s="57"/>
      <c r="AF123" s="38" t="str">
        <f t="shared" si="43"/>
        <v/>
      </c>
      <c r="AG123" s="40" t="s">
        <v>0</v>
      </c>
      <c r="AH123" s="38" t="str">
        <f t="shared" si="44"/>
        <v/>
      </c>
      <c r="AJ123" s="4" t="str">
        <f t="shared" si="47"/>
        <v>Ort</v>
      </c>
      <c r="AM123" s="31"/>
      <c r="AN123" s="31"/>
    </row>
    <row r="124" spans="1:40" ht="15.75" hidden="1">
      <c r="A124" s="3" t="str">
        <f t="shared" si="45"/>
        <v/>
      </c>
      <c r="B124" s="351" t="str">
        <f t="shared" si="46"/>
        <v>Datum</v>
      </c>
      <c r="C124" s="41" t="s">
        <v>75</v>
      </c>
      <c r="D124" s="42"/>
      <c r="E124" s="3">
        <v>1</v>
      </c>
      <c r="F124" s="3" t="str">
        <f>IF(H124&lt;21,COUNTIF(H$6:H124,"&lt;21"),"")</f>
        <v/>
      </c>
      <c r="G124" s="7" t="str">
        <f t="shared" si="48"/>
        <v/>
      </c>
      <c r="H124" s="350">
        <v>21</v>
      </c>
      <c r="I124" s="30" t="s">
        <v>16</v>
      </c>
      <c r="J124" s="350">
        <v>21</v>
      </c>
      <c r="K124" s="7" t="str">
        <f t="shared" si="37"/>
        <v/>
      </c>
      <c r="L124" s="350">
        <v>21</v>
      </c>
      <c r="M124" s="7" t="str">
        <f t="shared" si="38"/>
        <v/>
      </c>
      <c r="N124" s="39"/>
      <c r="O124" s="40" t="s">
        <v>0</v>
      </c>
      <c r="P124" s="39"/>
      <c r="Q124" s="39"/>
      <c r="R124" s="40" t="s">
        <v>0</v>
      </c>
      <c r="S124" s="39"/>
      <c r="T124" s="39"/>
      <c r="U124" s="40" t="s">
        <v>0</v>
      </c>
      <c r="V124" s="39"/>
      <c r="W124" s="38"/>
      <c r="X124" s="38" t="str">
        <f t="shared" si="39"/>
        <v/>
      </c>
      <c r="Y124" s="40" t="s">
        <v>0</v>
      </c>
      <c r="Z124" s="38" t="str">
        <f t="shared" si="40"/>
        <v/>
      </c>
      <c r="AA124" s="38"/>
      <c r="AB124" s="38" t="str">
        <f t="shared" si="41"/>
        <v/>
      </c>
      <c r="AC124" s="40" t="s">
        <v>0</v>
      </c>
      <c r="AD124" s="38" t="str">
        <f t="shared" si="42"/>
        <v/>
      </c>
      <c r="AE124" s="57"/>
      <c r="AF124" s="38" t="str">
        <f t="shared" si="43"/>
        <v/>
      </c>
      <c r="AG124" s="40" t="s">
        <v>0</v>
      </c>
      <c r="AH124" s="38" t="str">
        <f t="shared" si="44"/>
        <v/>
      </c>
      <c r="AJ124" s="4" t="str">
        <f t="shared" si="47"/>
        <v>Ort</v>
      </c>
    </row>
    <row r="125" spans="1:40" ht="15.75" hidden="1">
      <c r="A125" s="3" t="str">
        <f t="shared" si="45"/>
        <v/>
      </c>
      <c r="B125" s="351" t="str">
        <f t="shared" si="46"/>
        <v>Datum</v>
      </c>
      <c r="C125" s="41" t="s">
        <v>75</v>
      </c>
      <c r="D125" s="42"/>
      <c r="E125" s="3">
        <v>1</v>
      </c>
      <c r="F125" s="3" t="str">
        <f>IF(H125&lt;21,COUNTIF(H$6:H125,"&lt;21"),"")</f>
        <v/>
      </c>
      <c r="G125" s="7" t="str">
        <f t="shared" si="48"/>
        <v/>
      </c>
      <c r="H125" s="350">
        <v>21</v>
      </c>
      <c r="I125" s="30" t="s">
        <v>16</v>
      </c>
      <c r="J125" s="350">
        <v>21</v>
      </c>
      <c r="K125" s="7" t="str">
        <f t="shared" si="37"/>
        <v/>
      </c>
      <c r="L125" s="350">
        <v>21</v>
      </c>
      <c r="M125" s="7" t="str">
        <f t="shared" si="38"/>
        <v/>
      </c>
      <c r="N125" s="39"/>
      <c r="O125" s="40" t="s">
        <v>0</v>
      </c>
      <c r="P125" s="39"/>
      <c r="Q125" s="39"/>
      <c r="R125" s="40" t="s">
        <v>0</v>
      </c>
      <c r="S125" s="39"/>
      <c r="T125" s="39"/>
      <c r="U125" s="40" t="s">
        <v>0</v>
      </c>
      <c r="V125" s="39"/>
      <c r="W125" s="38"/>
      <c r="X125" s="38" t="str">
        <f t="shared" si="39"/>
        <v/>
      </c>
      <c r="Y125" s="40" t="s">
        <v>0</v>
      </c>
      <c r="Z125" s="38" t="str">
        <f t="shared" si="40"/>
        <v/>
      </c>
      <c r="AA125" s="38"/>
      <c r="AB125" s="38" t="str">
        <f t="shared" si="41"/>
        <v/>
      </c>
      <c r="AC125" s="40" t="s">
        <v>0</v>
      </c>
      <c r="AD125" s="38" t="str">
        <f t="shared" si="42"/>
        <v/>
      </c>
      <c r="AE125" s="57"/>
      <c r="AF125" s="38" t="str">
        <f t="shared" si="43"/>
        <v/>
      </c>
      <c r="AG125" s="40" t="s">
        <v>0</v>
      </c>
      <c r="AH125" s="38" t="str">
        <f t="shared" si="44"/>
        <v/>
      </c>
      <c r="AJ125" s="4" t="str">
        <f t="shared" si="47"/>
        <v>Ort</v>
      </c>
    </row>
    <row r="126" spans="1:40" ht="15.75" hidden="1">
      <c r="A126" s="3" t="str">
        <f t="shared" si="45"/>
        <v/>
      </c>
      <c r="B126" s="351" t="str">
        <f t="shared" si="46"/>
        <v>Datum</v>
      </c>
      <c r="C126" s="41" t="s">
        <v>75</v>
      </c>
      <c r="D126" s="42"/>
      <c r="E126" s="3">
        <v>1</v>
      </c>
      <c r="F126" s="3" t="str">
        <f>IF(H126&lt;21,COUNTIF(H$6:H126,"&lt;21"),"")</f>
        <v/>
      </c>
      <c r="G126" s="7" t="str">
        <f t="shared" si="48"/>
        <v/>
      </c>
      <c r="H126" s="350">
        <v>21</v>
      </c>
      <c r="I126" s="30" t="s">
        <v>16</v>
      </c>
      <c r="J126" s="350">
        <v>21</v>
      </c>
      <c r="K126" s="7" t="str">
        <f t="shared" si="37"/>
        <v/>
      </c>
      <c r="L126" s="350">
        <v>21</v>
      </c>
      <c r="M126" s="7" t="str">
        <f t="shared" si="38"/>
        <v/>
      </c>
      <c r="N126" s="39"/>
      <c r="O126" s="40" t="s">
        <v>0</v>
      </c>
      <c r="P126" s="39"/>
      <c r="Q126" s="39"/>
      <c r="R126" s="40" t="s">
        <v>0</v>
      </c>
      <c r="S126" s="39"/>
      <c r="T126" s="39"/>
      <c r="U126" s="40" t="s">
        <v>0</v>
      </c>
      <c r="V126" s="39"/>
      <c r="W126" s="38"/>
      <c r="X126" s="38" t="str">
        <f t="shared" si="39"/>
        <v/>
      </c>
      <c r="Y126" s="40" t="s">
        <v>0</v>
      </c>
      <c r="Z126" s="38" t="str">
        <f t="shared" si="40"/>
        <v/>
      </c>
      <c r="AA126" s="38"/>
      <c r="AB126" s="38" t="str">
        <f t="shared" si="41"/>
        <v/>
      </c>
      <c r="AC126" s="40" t="s">
        <v>0</v>
      </c>
      <c r="AD126" s="38" t="str">
        <f t="shared" si="42"/>
        <v/>
      </c>
      <c r="AE126" s="57"/>
      <c r="AF126" s="38" t="str">
        <f t="shared" si="43"/>
        <v/>
      </c>
      <c r="AG126" s="40" t="s">
        <v>0</v>
      </c>
      <c r="AH126" s="38" t="str">
        <f t="shared" si="44"/>
        <v/>
      </c>
      <c r="AJ126" s="4" t="str">
        <f t="shared" si="47"/>
        <v>Ort</v>
      </c>
    </row>
    <row r="127" spans="1:40" ht="15.75" hidden="1">
      <c r="A127" s="3" t="str">
        <f t="shared" si="45"/>
        <v/>
      </c>
      <c r="B127" s="351" t="str">
        <f t="shared" si="46"/>
        <v>Datum</v>
      </c>
      <c r="C127" s="41" t="s">
        <v>75</v>
      </c>
      <c r="D127" s="42"/>
      <c r="E127" s="3">
        <v>1</v>
      </c>
      <c r="F127" s="3" t="str">
        <f>IF(H127&lt;21,COUNTIF(H$6:H127,"&lt;21"),"")</f>
        <v/>
      </c>
      <c r="G127" s="7" t="str">
        <f t="shared" si="48"/>
        <v/>
      </c>
      <c r="H127" s="350">
        <v>21</v>
      </c>
      <c r="I127" s="30" t="s">
        <v>16</v>
      </c>
      <c r="J127" s="350">
        <v>21</v>
      </c>
      <c r="K127" s="7" t="str">
        <f t="shared" si="37"/>
        <v/>
      </c>
      <c r="L127" s="350">
        <v>21</v>
      </c>
      <c r="M127" s="7" t="str">
        <f t="shared" si="38"/>
        <v/>
      </c>
      <c r="N127" s="39"/>
      <c r="O127" s="40" t="s">
        <v>0</v>
      </c>
      <c r="P127" s="39"/>
      <c r="Q127" s="39"/>
      <c r="R127" s="40" t="s">
        <v>0</v>
      </c>
      <c r="S127" s="39"/>
      <c r="T127" s="39"/>
      <c r="U127" s="40" t="s">
        <v>0</v>
      </c>
      <c r="V127" s="39"/>
      <c r="W127" s="38"/>
      <c r="X127" s="38" t="str">
        <f t="shared" si="39"/>
        <v/>
      </c>
      <c r="Y127" s="40" t="s">
        <v>0</v>
      </c>
      <c r="Z127" s="38" t="str">
        <f t="shared" si="40"/>
        <v/>
      </c>
      <c r="AA127" s="38"/>
      <c r="AB127" s="38" t="str">
        <f t="shared" si="41"/>
        <v/>
      </c>
      <c r="AC127" s="40" t="s">
        <v>0</v>
      </c>
      <c r="AD127" s="38" t="str">
        <f t="shared" si="42"/>
        <v/>
      </c>
      <c r="AE127" s="57"/>
      <c r="AF127" s="38" t="str">
        <f t="shared" si="43"/>
        <v/>
      </c>
      <c r="AG127" s="40" t="s">
        <v>0</v>
      </c>
      <c r="AH127" s="38" t="str">
        <f t="shared" si="44"/>
        <v/>
      </c>
      <c r="AJ127" s="4" t="str">
        <f t="shared" si="47"/>
        <v>Ort</v>
      </c>
    </row>
    <row r="128" spans="1:40" ht="15.75" hidden="1">
      <c r="A128" s="3" t="str">
        <f t="shared" si="45"/>
        <v/>
      </c>
      <c r="B128" s="351" t="str">
        <f t="shared" si="46"/>
        <v>Datum</v>
      </c>
      <c r="C128" s="41" t="s">
        <v>75</v>
      </c>
      <c r="D128" s="42"/>
      <c r="E128" s="3">
        <v>1</v>
      </c>
      <c r="F128" s="3" t="str">
        <f>IF(H128&lt;21,COUNTIF(H$6:H128,"&lt;21"),"")</f>
        <v/>
      </c>
      <c r="G128" s="7" t="str">
        <f t="shared" si="48"/>
        <v/>
      </c>
      <c r="H128" s="350">
        <v>21</v>
      </c>
      <c r="I128" s="30" t="s">
        <v>16</v>
      </c>
      <c r="J128" s="350">
        <v>21</v>
      </c>
      <c r="K128" s="7" t="str">
        <f t="shared" si="37"/>
        <v/>
      </c>
      <c r="L128" s="350">
        <v>21</v>
      </c>
      <c r="M128" s="7" t="str">
        <f t="shared" si="38"/>
        <v/>
      </c>
      <c r="N128" s="39"/>
      <c r="O128" s="40" t="s">
        <v>0</v>
      </c>
      <c r="P128" s="39"/>
      <c r="Q128" s="39"/>
      <c r="R128" s="40" t="s">
        <v>0</v>
      </c>
      <c r="S128" s="39"/>
      <c r="T128" s="39"/>
      <c r="U128" s="40" t="s">
        <v>0</v>
      </c>
      <c r="V128" s="39"/>
      <c r="W128" s="38"/>
      <c r="X128" s="38" t="str">
        <f t="shared" si="39"/>
        <v/>
      </c>
      <c r="Y128" s="40" t="s">
        <v>0</v>
      </c>
      <c r="Z128" s="38" t="str">
        <f t="shared" si="40"/>
        <v/>
      </c>
      <c r="AA128" s="38"/>
      <c r="AB128" s="38" t="str">
        <f t="shared" si="41"/>
        <v/>
      </c>
      <c r="AC128" s="40" t="s">
        <v>0</v>
      </c>
      <c r="AD128" s="38" t="str">
        <f t="shared" si="42"/>
        <v/>
      </c>
      <c r="AE128" s="57"/>
      <c r="AF128" s="38" t="str">
        <f t="shared" si="43"/>
        <v/>
      </c>
      <c r="AG128" s="40" t="s">
        <v>0</v>
      </c>
      <c r="AH128" s="38" t="str">
        <f t="shared" si="44"/>
        <v/>
      </c>
      <c r="AJ128" s="4" t="str">
        <f t="shared" si="47"/>
        <v>Ort</v>
      </c>
    </row>
    <row r="129" spans="1:73" ht="15.75" hidden="1">
      <c r="A129" s="3" t="str">
        <f t="shared" si="45"/>
        <v/>
      </c>
      <c r="B129" s="351" t="str">
        <f t="shared" si="46"/>
        <v>Datum</v>
      </c>
      <c r="C129" s="41" t="s">
        <v>75</v>
      </c>
      <c r="D129" s="42"/>
      <c r="E129" s="3">
        <v>1</v>
      </c>
      <c r="F129" s="3" t="str">
        <f>IF(H129&lt;21,COUNTIF(H$6:H129,"&lt;21"),"")</f>
        <v/>
      </c>
      <c r="G129" s="7" t="str">
        <f t="shared" si="48"/>
        <v/>
      </c>
      <c r="H129" s="350">
        <v>21</v>
      </c>
      <c r="I129" s="30" t="s">
        <v>16</v>
      </c>
      <c r="J129" s="350">
        <v>21</v>
      </c>
      <c r="K129" s="7" t="str">
        <f t="shared" si="37"/>
        <v/>
      </c>
      <c r="L129" s="350">
        <v>21</v>
      </c>
      <c r="M129" s="7" t="str">
        <f t="shared" si="38"/>
        <v/>
      </c>
      <c r="N129" s="39"/>
      <c r="O129" s="40" t="s">
        <v>0</v>
      </c>
      <c r="P129" s="39"/>
      <c r="Q129" s="39"/>
      <c r="R129" s="40" t="s">
        <v>0</v>
      </c>
      <c r="S129" s="39"/>
      <c r="T129" s="39"/>
      <c r="U129" s="40" t="s">
        <v>0</v>
      </c>
      <c r="V129" s="39"/>
      <c r="W129" s="38"/>
      <c r="X129" s="38" t="str">
        <f t="shared" si="39"/>
        <v/>
      </c>
      <c r="Y129" s="40" t="s">
        <v>0</v>
      </c>
      <c r="Z129" s="38" t="str">
        <f t="shared" si="40"/>
        <v/>
      </c>
      <c r="AA129" s="38"/>
      <c r="AB129" s="38" t="str">
        <f t="shared" si="41"/>
        <v/>
      </c>
      <c r="AC129" s="40" t="s">
        <v>0</v>
      </c>
      <c r="AD129" s="38" t="str">
        <f t="shared" si="42"/>
        <v/>
      </c>
      <c r="AE129" s="57"/>
      <c r="AF129" s="38" t="str">
        <f t="shared" si="43"/>
        <v/>
      </c>
      <c r="AG129" s="40" t="s">
        <v>0</v>
      </c>
      <c r="AH129" s="38" t="str">
        <f t="shared" si="44"/>
        <v/>
      </c>
      <c r="AJ129" s="4" t="str">
        <f t="shared" si="47"/>
        <v>Ort</v>
      </c>
    </row>
    <row r="130" spans="1:73" ht="15.75" hidden="1">
      <c r="A130" s="3" t="str">
        <f t="shared" si="45"/>
        <v/>
      </c>
      <c r="B130" s="351" t="str">
        <f t="shared" si="46"/>
        <v>Datum</v>
      </c>
      <c r="C130" s="41" t="s">
        <v>75</v>
      </c>
      <c r="D130" s="42"/>
      <c r="E130" s="3">
        <v>1</v>
      </c>
      <c r="F130" s="3" t="str">
        <f>IF(H130&lt;21,COUNTIF(H$6:H130,"&lt;21"),"")</f>
        <v/>
      </c>
      <c r="G130" s="7" t="str">
        <f t="shared" si="48"/>
        <v/>
      </c>
      <c r="H130" s="350">
        <v>21</v>
      </c>
      <c r="I130" s="30" t="s">
        <v>16</v>
      </c>
      <c r="J130" s="350">
        <v>21</v>
      </c>
      <c r="K130" s="7" t="str">
        <f t="shared" si="37"/>
        <v/>
      </c>
      <c r="L130" s="350">
        <v>21</v>
      </c>
      <c r="M130" s="7" t="str">
        <f t="shared" si="38"/>
        <v/>
      </c>
      <c r="N130" s="39"/>
      <c r="O130" s="40" t="s">
        <v>0</v>
      </c>
      <c r="P130" s="39"/>
      <c r="Q130" s="39"/>
      <c r="R130" s="40" t="s">
        <v>0</v>
      </c>
      <c r="S130" s="39"/>
      <c r="T130" s="39"/>
      <c r="U130" s="40" t="s">
        <v>0</v>
      </c>
      <c r="V130" s="39"/>
      <c r="W130" s="38"/>
      <c r="X130" s="38" t="str">
        <f t="shared" si="39"/>
        <v/>
      </c>
      <c r="Y130" s="40" t="s">
        <v>0</v>
      </c>
      <c r="Z130" s="38" t="str">
        <f t="shared" si="40"/>
        <v/>
      </c>
      <c r="AA130" s="38"/>
      <c r="AB130" s="38" t="str">
        <f t="shared" si="41"/>
        <v/>
      </c>
      <c r="AC130" s="40" t="s">
        <v>0</v>
      </c>
      <c r="AD130" s="38" t="str">
        <f t="shared" si="42"/>
        <v/>
      </c>
      <c r="AE130" s="57"/>
      <c r="AF130" s="38" t="str">
        <f t="shared" si="43"/>
        <v/>
      </c>
      <c r="AG130" s="40" t="s">
        <v>0</v>
      </c>
      <c r="AH130" s="38" t="str">
        <f t="shared" si="44"/>
        <v/>
      </c>
      <c r="AJ130" s="4" t="str">
        <f t="shared" si="47"/>
        <v>Ort</v>
      </c>
    </row>
    <row r="131" spans="1:73" ht="15.75" hidden="1">
      <c r="A131" s="3" t="str">
        <f t="shared" si="45"/>
        <v/>
      </c>
      <c r="B131" s="351" t="str">
        <f t="shared" si="46"/>
        <v>Datum</v>
      </c>
      <c r="C131" s="41" t="s">
        <v>75</v>
      </c>
      <c r="D131" s="42"/>
      <c r="E131" s="3">
        <v>1</v>
      </c>
      <c r="F131" s="3" t="str">
        <f>IF(H131&lt;21,COUNTIF(H$6:H131,"&lt;21"),"")</f>
        <v/>
      </c>
      <c r="G131" s="7" t="str">
        <f t="shared" si="48"/>
        <v/>
      </c>
      <c r="H131" s="350">
        <v>21</v>
      </c>
      <c r="I131" s="30" t="s">
        <v>16</v>
      </c>
      <c r="J131" s="350">
        <v>21</v>
      </c>
      <c r="K131" s="7" t="str">
        <f t="shared" si="37"/>
        <v/>
      </c>
      <c r="L131" s="350">
        <v>21</v>
      </c>
      <c r="M131" s="7" t="str">
        <f t="shared" si="38"/>
        <v/>
      </c>
      <c r="N131" s="39"/>
      <c r="O131" s="40" t="s">
        <v>0</v>
      </c>
      <c r="P131" s="39"/>
      <c r="Q131" s="39"/>
      <c r="R131" s="40" t="s">
        <v>0</v>
      </c>
      <c r="S131" s="39"/>
      <c r="T131" s="39"/>
      <c r="U131" s="40" t="s">
        <v>0</v>
      </c>
      <c r="V131" s="39"/>
      <c r="W131" s="38"/>
      <c r="X131" s="38" t="str">
        <f t="shared" si="39"/>
        <v/>
      </c>
      <c r="Y131" s="40" t="s">
        <v>0</v>
      </c>
      <c r="Z131" s="38" t="str">
        <f t="shared" si="40"/>
        <v/>
      </c>
      <c r="AA131" s="38"/>
      <c r="AB131" s="38" t="str">
        <f t="shared" si="41"/>
        <v/>
      </c>
      <c r="AC131" s="40" t="s">
        <v>0</v>
      </c>
      <c r="AD131" s="38" t="str">
        <f t="shared" si="42"/>
        <v/>
      </c>
      <c r="AE131" s="57"/>
      <c r="AF131" s="38" t="str">
        <f t="shared" si="43"/>
        <v/>
      </c>
      <c r="AG131" s="40" t="s">
        <v>0</v>
      </c>
      <c r="AH131" s="38" t="str">
        <f t="shared" si="44"/>
        <v/>
      </c>
      <c r="AJ131" s="4" t="str">
        <f t="shared" si="47"/>
        <v>Ort</v>
      </c>
    </row>
    <row r="132" spans="1:73" ht="15.75" hidden="1">
      <c r="A132" s="3" t="str">
        <f t="shared" si="45"/>
        <v/>
      </c>
      <c r="B132" s="351" t="str">
        <f t="shared" si="46"/>
        <v>Datum</v>
      </c>
      <c r="C132" s="41" t="s">
        <v>75</v>
      </c>
      <c r="D132" s="42"/>
      <c r="E132" s="3">
        <v>1</v>
      </c>
      <c r="F132" s="3" t="str">
        <f>IF(H132&lt;21,COUNTIF(H$6:H132,"&lt;21"),"")</f>
        <v/>
      </c>
      <c r="G132" s="7" t="str">
        <f t="shared" si="48"/>
        <v/>
      </c>
      <c r="H132" s="350">
        <v>21</v>
      </c>
      <c r="I132" s="30" t="s">
        <v>16</v>
      </c>
      <c r="J132" s="350">
        <v>21</v>
      </c>
      <c r="K132" s="7" t="str">
        <f t="shared" si="37"/>
        <v/>
      </c>
      <c r="L132" s="350">
        <v>21</v>
      </c>
      <c r="M132" s="7" t="str">
        <f t="shared" si="38"/>
        <v/>
      </c>
      <c r="N132" s="39"/>
      <c r="O132" s="40" t="s">
        <v>0</v>
      </c>
      <c r="P132" s="39"/>
      <c r="Q132" s="39"/>
      <c r="R132" s="40" t="s">
        <v>0</v>
      </c>
      <c r="S132" s="39"/>
      <c r="T132" s="39"/>
      <c r="U132" s="40" t="s">
        <v>0</v>
      </c>
      <c r="V132" s="39"/>
      <c r="W132" s="38"/>
      <c r="X132" s="38" t="str">
        <f t="shared" si="39"/>
        <v/>
      </c>
      <c r="Y132" s="40" t="s">
        <v>0</v>
      </c>
      <c r="Z132" s="38" t="str">
        <f t="shared" si="40"/>
        <v/>
      </c>
      <c r="AA132" s="38"/>
      <c r="AB132" s="38" t="str">
        <f t="shared" si="41"/>
        <v/>
      </c>
      <c r="AC132" s="40" t="s">
        <v>0</v>
      </c>
      <c r="AD132" s="38" t="str">
        <f t="shared" si="42"/>
        <v/>
      </c>
      <c r="AE132" s="57"/>
      <c r="AF132" s="38" t="str">
        <f t="shared" si="43"/>
        <v/>
      </c>
      <c r="AG132" s="40" t="s">
        <v>0</v>
      </c>
      <c r="AH132" s="38" t="str">
        <f t="shared" si="44"/>
        <v/>
      </c>
      <c r="AJ132" s="4" t="str">
        <f t="shared" si="47"/>
        <v>Ort</v>
      </c>
    </row>
    <row r="133" spans="1:73" ht="15.75" hidden="1">
      <c r="A133" s="3" t="str">
        <f t="shared" si="45"/>
        <v/>
      </c>
      <c r="B133" s="351" t="str">
        <f t="shared" si="46"/>
        <v>Datum</v>
      </c>
      <c r="C133" s="41" t="s">
        <v>75</v>
      </c>
      <c r="D133" s="42"/>
      <c r="E133" s="3">
        <v>1</v>
      </c>
      <c r="F133" s="3" t="str">
        <f>IF(H133&lt;21,COUNTIF(H$6:H133,"&lt;21"),"")</f>
        <v/>
      </c>
      <c r="G133" s="7" t="str">
        <f t="shared" si="48"/>
        <v/>
      </c>
      <c r="H133" s="350">
        <v>21</v>
      </c>
      <c r="I133" s="30" t="s">
        <v>16</v>
      </c>
      <c r="J133" s="350">
        <v>21</v>
      </c>
      <c r="K133" s="7" t="str">
        <f t="shared" si="37"/>
        <v/>
      </c>
      <c r="L133" s="350">
        <v>21</v>
      </c>
      <c r="M133" s="7" t="str">
        <f t="shared" si="38"/>
        <v/>
      </c>
      <c r="N133" s="39"/>
      <c r="O133" s="40" t="s">
        <v>0</v>
      </c>
      <c r="P133" s="39"/>
      <c r="Q133" s="39"/>
      <c r="R133" s="40" t="s">
        <v>0</v>
      </c>
      <c r="S133" s="39"/>
      <c r="T133" s="39"/>
      <c r="U133" s="40" t="s">
        <v>0</v>
      </c>
      <c r="V133" s="39"/>
      <c r="W133" s="38"/>
      <c r="X133" s="38" t="str">
        <f t="shared" si="39"/>
        <v/>
      </c>
      <c r="Y133" s="40" t="s">
        <v>0</v>
      </c>
      <c r="Z133" s="38" t="str">
        <f t="shared" si="40"/>
        <v/>
      </c>
      <c r="AA133" s="38"/>
      <c r="AB133" s="38" t="str">
        <f t="shared" si="41"/>
        <v/>
      </c>
      <c r="AC133" s="40" t="s">
        <v>0</v>
      </c>
      <c r="AD133" s="38" t="str">
        <f t="shared" si="42"/>
        <v/>
      </c>
      <c r="AE133" s="57"/>
      <c r="AF133" s="38" t="str">
        <f t="shared" si="43"/>
        <v/>
      </c>
      <c r="AG133" s="40" t="s">
        <v>0</v>
      </c>
      <c r="AH133" s="38" t="str">
        <f t="shared" si="44"/>
        <v/>
      </c>
      <c r="AJ133" s="4" t="str">
        <f t="shared" si="47"/>
        <v>Ort</v>
      </c>
    </row>
    <row r="134" spans="1:73" ht="15.75" hidden="1">
      <c r="A134" s="3" t="str">
        <f t="shared" si="45"/>
        <v/>
      </c>
      <c r="B134" s="351" t="str">
        <f t="shared" si="46"/>
        <v>Datum</v>
      </c>
      <c r="C134" s="41" t="s">
        <v>75</v>
      </c>
      <c r="D134" s="42"/>
      <c r="E134" s="3">
        <v>1</v>
      </c>
      <c r="F134" s="3" t="str">
        <f>IF(H134&lt;21,COUNTIF(H$6:H134,"&lt;21"),"")</f>
        <v/>
      </c>
      <c r="G134" s="7" t="str">
        <f t="shared" si="48"/>
        <v/>
      </c>
      <c r="H134" s="350">
        <v>21</v>
      </c>
      <c r="I134" s="30" t="s">
        <v>16</v>
      </c>
      <c r="J134" s="350">
        <v>21</v>
      </c>
      <c r="K134" s="7" t="str">
        <f t="shared" si="37"/>
        <v/>
      </c>
      <c r="L134" s="350">
        <v>21</v>
      </c>
      <c r="M134" s="7" t="str">
        <f t="shared" si="38"/>
        <v/>
      </c>
      <c r="N134" s="39"/>
      <c r="O134" s="40" t="s">
        <v>0</v>
      </c>
      <c r="P134" s="39"/>
      <c r="Q134" s="39"/>
      <c r="R134" s="40" t="s">
        <v>0</v>
      </c>
      <c r="S134" s="39"/>
      <c r="T134" s="39"/>
      <c r="U134" s="40" t="s">
        <v>0</v>
      </c>
      <c r="V134" s="39"/>
      <c r="W134" s="38"/>
      <c r="X134" s="38" t="str">
        <f t="shared" si="39"/>
        <v/>
      </c>
      <c r="Y134" s="40" t="s">
        <v>0</v>
      </c>
      <c r="Z134" s="38" t="str">
        <f t="shared" si="40"/>
        <v/>
      </c>
      <c r="AA134" s="38"/>
      <c r="AB134" s="38" t="str">
        <f t="shared" si="41"/>
        <v/>
      </c>
      <c r="AC134" s="40" t="s">
        <v>0</v>
      </c>
      <c r="AD134" s="38" t="str">
        <f t="shared" si="42"/>
        <v/>
      </c>
      <c r="AE134" s="57"/>
      <c r="AF134" s="38" t="str">
        <f t="shared" si="43"/>
        <v/>
      </c>
      <c r="AG134" s="40" t="s">
        <v>0</v>
      </c>
      <c r="AH134" s="38" t="str">
        <f t="shared" si="44"/>
        <v/>
      </c>
      <c r="AJ134" s="4" t="str">
        <f t="shared" si="47"/>
        <v>Ort</v>
      </c>
    </row>
    <row r="135" spans="1:73" ht="15.75" hidden="1">
      <c r="A135" s="3" t="str">
        <f t="shared" si="45"/>
        <v/>
      </c>
      <c r="B135" s="351" t="str">
        <f t="shared" si="46"/>
        <v>Datum</v>
      </c>
      <c r="C135" s="41" t="s">
        <v>75</v>
      </c>
      <c r="D135" s="42"/>
      <c r="E135" s="3">
        <v>1</v>
      </c>
      <c r="F135" s="3" t="str">
        <f>IF(H135&lt;21,COUNTIF(H$6:H135,"&lt;21"),"")</f>
        <v/>
      </c>
      <c r="G135" s="7" t="str">
        <f t="shared" si="48"/>
        <v/>
      </c>
      <c r="H135" s="350">
        <v>21</v>
      </c>
      <c r="I135" s="30" t="s">
        <v>16</v>
      </c>
      <c r="J135" s="350">
        <v>21</v>
      </c>
      <c r="K135" s="7" t="str">
        <f t="shared" si="37"/>
        <v/>
      </c>
      <c r="L135" s="350">
        <v>21</v>
      </c>
      <c r="M135" s="7" t="str">
        <f t="shared" si="38"/>
        <v/>
      </c>
      <c r="N135" s="39"/>
      <c r="O135" s="40" t="s">
        <v>0</v>
      </c>
      <c r="P135" s="39"/>
      <c r="Q135" s="39"/>
      <c r="R135" s="40" t="s">
        <v>0</v>
      </c>
      <c r="S135" s="39"/>
      <c r="T135" s="39"/>
      <c r="U135" s="40" t="s">
        <v>0</v>
      </c>
      <c r="V135" s="39"/>
      <c r="W135" s="38"/>
      <c r="X135" s="38" t="str">
        <f t="shared" si="39"/>
        <v/>
      </c>
      <c r="Y135" s="40" t="s">
        <v>0</v>
      </c>
      <c r="Z135" s="38" t="str">
        <f t="shared" si="40"/>
        <v/>
      </c>
      <c r="AA135" s="38"/>
      <c r="AB135" s="38" t="str">
        <f t="shared" si="41"/>
        <v/>
      </c>
      <c r="AC135" s="40" t="s">
        <v>0</v>
      </c>
      <c r="AD135" s="38" t="str">
        <f t="shared" si="42"/>
        <v/>
      </c>
      <c r="AE135" s="57"/>
      <c r="AF135" s="38" t="str">
        <f t="shared" si="43"/>
        <v/>
      </c>
      <c r="AG135" s="40" t="s">
        <v>0</v>
      </c>
      <c r="AH135" s="38" t="str">
        <f t="shared" si="44"/>
        <v/>
      </c>
      <c r="AJ135" s="4" t="str">
        <f t="shared" si="47"/>
        <v>Ort</v>
      </c>
    </row>
    <row r="136" spans="1:73" ht="15.75" hidden="1">
      <c r="A136" s="3" t="str">
        <f t="shared" si="45"/>
        <v/>
      </c>
      <c r="B136" s="351" t="str">
        <f t="shared" si="46"/>
        <v>Datum</v>
      </c>
      <c r="C136" s="41" t="s">
        <v>75</v>
      </c>
      <c r="D136" s="42"/>
      <c r="E136" s="3">
        <v>1</v>
      </c>
      <c r="F136" s="3" t="str">
        <f>IF(H136&lt;21,COUNTIF(H$6:H136,"&lt;21"),"")</f>
        <v/>
      </c>
      <c r="G136" s="7" t="str">
        <f t="shared" si="48"/>
        <v/>
      </c>
      <c r="H136" s="350">
        <v>21</v>
      </c>
      <c r="I136" s="30" t="s">
        <v>16</v>
      </c>
      <c r="J136" s="350">
        <v>21</v>
      </c>
      <c r="K136" s="7" t="str">
        <f t="shared" si="37"/>
        <v/>
      </c>
      <c r="L136" s="350">
        <v>21</v>
      </c>
      <c r="M136" s="7" t="str">
        <f t="shared" si="38"/>
        <v/>
      </c>
      <c r="N136" s="39"/>
      <c r="O136" s="40" t="s">
        <v>0</v>
      </c>
      <c r="P136" s="39"/>
      <c r="Q136" s="39"/>
      <c r="R136" s="40" t="s">
        <v>0</v>
      </c>
      <c r="S136" s="39"/>
      <c r="T136" s="39"/>
      <c r="U136" s="40" t="s">
        <v>0</v>
      </c>
      <c r="V136" s="39"/>
      <c r="W136" s="38"/>
      <c r="X136" s="38" t="str">
        <f t="shared" si="39"/>
        <v/>
      </c>
      <c r="Y136" s="40" t="s">
        <v>0</v>
      </c>
      <c r="Z136" s="38" t="str">
        <f t="shared" si="40"/>
        <v/>
      </c>
      <c r="AA136" s="38"/>
      <c r="AB136" s="38" t="str">
        <f t="shared" si="41"/>
        <v/>
      </c>
      <c r="AC136" s="40" t="s">
        <v>0</v>
      </c>
      <c r="AD136" s="38" t="str">
        <f t="shared" si="42"/>
        <v/>
      </c>
      <c r="AE136" s="57"/>
      <c r="AF136" s="38" t="str">
        <f t="shared" si="43"/>
        <v/>
      </c>
      <c r="AG136" s="40" t="s">
        <v>0</v>
      </c>
      <c r="AH136" s="38" t="str">
        <f t="shared" si="44"/>
        <v/>
      </c>
      <c r="AJ136" s="4" t="str">
        <f t="shared" si="47"/>
        <v>Ort</v>
      </c>
    </row>
    <row r="137" spans="1:73" ht="15.75" hidden="1">
      <c r="A137" s="352" t="str">
        <f t="shared" si="45"/>
        <v/>
      </c>
      <c r="B137" s="351" t="str">
        <f t="shared" si="46"/>
        <v>Datum</v>
      </c>
      <c r="C137" s="41" t="s">
        <v>75</v>
      </c>
      <c r="D137" s="42"/>
      <c r="E137" s="3">
        <v>1</v>
      </c>
      <c r="F137" s="3" t="str">
        <f>IF(H137&lt;21,COUNTIF(H$6:H137,"&lt;21"),"")</f>
        <v/>
      </c>
      <c r="G137" s="7" t="str">
        <f t="shared" si="48"/>
        <v/>
      </c>
      <c r="H137" s="350">
        <v>21</v>
      </c>
      <c r="I137" s="30" t="s">
        <v>16</v>
      </c>
      <c r="J137" s="350">
        <v>21</v>
      </c>
      <c r="K137" s="7" t="str">
        <f t="shared" si="37"/>
        <v/>
      </c>
      <c r="L137" s="350">
        <v>21</v>
      </c>
      <c r="M137" s="7" t="str">
        <f t="shared" si="38"/>
        <v/>
      </c>
      <c r="N137" s="39"/>
      <c r="O137" s="40" t="s">
        <v>0</v>
      </c>
      <c r="P137" s="39"/>
      <c r="Q137" s="39"/>
      <c r="R137" s="40" t="s">
        <v>0</v>
      </c>
      <c r="S137" s="39"/>
      <c r="T137" s="39"/>
      <c r="U137" s="40" t="s">
        <v>0</v>
      </c>
      <c r="V137" s="39"/>
      <c r="W137" s="38"/>
      <c r="X137" s="38" t="str">
        <f t="shared" si="39"/>
        <v/>
      </c>
      <c r="Y137" s="40" t="s">
        <v>0</v>
      </c>
      <c r="Z137" s="38" t="str">
        <f t="shared" si="40"/>
        <v/>
      </c>
      <c r="AA137" s="38"/>
      <c r="AB137" s="38" t="str">
        <f t="shared" si="41"/>
        <v/>
      </c>
      <c r="AC137" s="40" t="s">
        <v>0</v>
      </c>
      <c r="AD137" s="38" t="str">
        <f t="shared" si="42"/>
        <v/>
      </c>
      <c r="AE137" s="57"/>
      <c r="AF137" s="38" t="str">
        <f t="shared" si="43"/>
        <v/>
      </c>
      <c r="AG137" s="40" t="s">
        <v>0</v>
      </c>
      <c r="AH137" s="38" t="str">
        <f t="shared" si="44"/>
        <v/>
      </c>
      <c r="AJ137" s="4" t="str">
        <f t="shared" si="47"/>
        <v>Ort</v>
      </c>
    </row>
    <row r="138" spans="1:73">
      <c r="A138" s="353"/>
      <c r="W138" s="35"/>
      <c r="X138" s="35"/>
      <c r="Y138" s="35"/>
      <c r="Z138" s="35"/>
      <c r="AE138" s="58"/>
    </row>
    <row r="139" spans="1:73">
      <c r="A139" s="353"/>
      <c r="B139" s="151"/>
      <c r="W139" s="35"/>
      <c r="X139" s="35"/>
      <c r="Y139" s="35"/>
      <c r="Z139" s="35"/>
      <c r="AE139" s="58"/>
    </row>
    <row r="140" spans="1:73" s="18" customFormat="1" ht="20.25">
      <c r="C140" s="14"/>
      <c r="D140" s="15"/>
      <c r="E140" s="15"/>
      <c r="F140" s="16" t="s">
        <v>81</v>
      </c>
      <c r="I140" s="16"/>
      <c r="J140" s="16"/>
      <c r="K140" s="354" t="s">
        <v>84</v>
      </c>
      <c r="L140" s="354"/>
      <c r="M140" s="355" t="s">
        <v>146</v>
      </c>
      <c r="N140" s="14"/>
      <c r="O140" s="14"/>
      <c r="P140" s="356" t="s">
        <v>147</v>
      </c>
      <c r="Q140" s="14"/>
      <c r="R140" s="14"/>
      <c r="S140" s="14"/>
      <c r="T140" s="14"/>
      <c r="U140" s="14"/>
      <c r="V140" s="14"/>
      <c r="W140" s="36"/>
      <c r="X140" s="36"/>
      <c r="Y140" s="36"/>
      <c r="Z140" s="36"/>
      <c r="AA140" s="36"/>
      <c r="AB140" s="36"/>
      <c r="AC140" s="36"/>
      <c r="AD140" s="36"/>
      <c r="AE140" s="55"/>
      <c r="AF140" s="36"/>
      <c r="AG140" s="36"/>
      <c r="AH140" s="36"/>
      <c r="AM140" s="4"/>
      <c r="AN140" s="4"/>
    </row>
    <row r="141" spans="1:73" s="31" customFormat="1" ht="21" thickBot="1">
      <c r="A141" s="149" t="s">
        <v>13</v>
      </c>
      <c r="B141" s="21" t="s">
        <v>84</v>
      </c>
      <c r="C141" s="358" t="s">
        <v>8</v>
      </c>
      <c r="D141" s="359" t="s">
        <v>4</v>
      </c>
      <c r="E141" s="359" t="s">
        <v>3</v>
      </c>
      <c r="F141" s="359" t="s">
        <v>13</v>
      </c>
      <c r="G141" s="28" t="s">
        <v>7</v>
      </c>
      <c r="H141" s="345" t="s">
        <v>24</v>
      </c>
      <c r="I141" s="29"/>
      <c r="J141" s="346" t="s">
        <v>25</v>
      </c>
      <c r="K141" s="28" t="s">
        <v>6</v>
      </c>
      <c r="L141" s="345" t="s">
        <v>76</v>
      </c>
      <c r="M141" s="29" t="s">
        <v>5</v>
      </c>
      <c r="N141" s="490" t="s">
        <v>29</v>
      </c>
      <c r="O141" s="490"/>
      <c r="P141" s="490"/>
      <c r="Q141" s="490" t="s">
        <v>30</v>
      </c>
      <c r="R141" s="490"/>
      <c r="S141" s="490"/>
      <c r="T141" s="490" t="s">
        <v>31</v>
      </c>
      <c r="U141" s="490"/>
      <c r="V141" s="490"/>
      <c r="W141" s="37"/>
      <c r="X141" s="489" t="s">
        <v>2</v>
      </c>
      <c r="Y141" s="489"/>
      <c r="Z141" s="489"/>
      <c r="AA141" s="37"/>
      <c r="AB141" s="489" t="s">
        <v>32</v>
      </c>
      <c r="AC141" s="489"/>
      <c r="AD141" s="489"/>
      <c r="AE141" s="360"/>
      <c r="AF141" s="489" t="s">
        <v>28</v>
      </c>
      <c r="AG141" s="489"/>
      <c r="AH141" s="489"/>
      <c r="AM141" s="18"/>
      <c r="AN141" s="18"/>
      <c r="BU141" s="357" t="s">
        <v>148</v>
      </c>
    </row>
    <row r="142" spans="1:73" ht="15.75">
      <c r="A142" s="3">
        <f>F142</f>
        <v>57</v>
      </c>
      <c r="B142" s="448" t="str">
        <f>K$140</f>
        <v>Datum</v>
      </c>
      <c r="C142" s="371">
        <v>0.41666666666666669</v>
      </c>
      <c r="D142" s="372">
        <v>1</v>
      </c>
      <c r="E142" s="373">
        <v>1</v>
      </c>
      <c r="F142" s="373">
        <f>IF(H142&lt;21,COUNTIF(H$6:H142,"&lt;21"),"")</f>
        <v>57</v>
      </c>
      <c r="G142" s="374" t="str">
        <f>IF(H142=21,"",INDEX($AM$7:$AN$27,H142,2))</f>
        <v>Team 8</v>
      </c>
      <c r="H142" s="449">
        <v>8</v>
      </c>
      <c r="I142" s="376" t="s">
        <v>16</v>
      </c>
      <c r="J142" s="449">
        <v>5</v>
      </c>
      <c r="K142" s="374" t="str">
        <f t="shared" ref="K142:K171" si="49">IF(J142=21,"",INDEX($AM$7:$AN$27,J142,2))</f>
        <v>Team 5</v>
      </c>
      <c r="L142" s="449">
        <v>3</v>
      </c>
      <c r="M142" s="374" t="str">
        <f t="shared" ref="M142:M171" si="50">IF(L142=21,"",INDEX($AM$7:$AN$27,L142,2))</f>
        <v>Team 3</v>
      </c>
      <c r="N142" s="377"/>
      <c r="O142" s="378" t="s">
        <v>0</v>
      </c>
      <c r="P142" s="377"/>
      <c r="Q142" s="377"/>
      <c r="R142" s="378" t="s">
        <v>0</v>
      </c>
      <c r="S142" s="377"/>
      <c r="T142" s="377"/>
      <c r="U142" s="378" t="s">
        <v>0</v>
      </c>
      <c r="V142" s="377"/>
      <c r="W142" s="379"/>
      <c r="X142" s="379" t="str">
        <f t="shared" ref="X142:X171" si="51">IF(N142+P142&gt;0,IF(AB142&gt;0,IF(AB142&gt;AD142,2,IF(AB142&lt;AD142,0,1)),0),"")</f>
        <v/>
      </c>
      <c r="Y142" s="378" t="s">
        <v>0</v>
      </c>
      <c r="Z142" s="379" t="str">
        <f t="shared" ref="Z142:Z171" si="52">IF(N142+P142&gt;0,IF(AD142&gt;0,IF(AD142&gt;AB142,2,IF(AD142&lt;AB142,0,1)),0),"")</f>
        <v/>
      </c>
      <c r="AA142" s="379"/>
      <c r="AB142" s="379" t="str">
        <f t="shared" ref="AB142:AB171" si="53">IF(N142+P142&gt;0,IF(N142&gt;P142,1,0)+IF(Q142&gt;S142,1,0)+IF(T142&gt;V142,1,0),"")</f>
        <v/>
      </c>
      <c r="AC142" s="378" t="s">
        <v>0</v>
      </c>
      <c r="AD142" s="379" t="str">
        <f t="shared" ref="AD142:AD171" si="54">IF(N142+P142&gt;0,IF(N142&lt;P142,1,0)+IF(Q142&lt;S142,1,0)+IF(T142&lt;V142,1,0),"")</f>
        <v/>
      </c>
      <c r="AE142" s="380"/>
      <c r="AF142" s="379" t="str">
        <f t="shared" ref="AF142:AF171" si="55">IF(N142+P142&gt;0,N142+Q142+T142,"")</f>
        <v/>
      </c>
      <c r="AG142" s="378" t="s">
        <v>0</v>
      </c>
      <c r="AH142" s="381" t="str">
        <f t="shared" ref="AH142:AH171" si="56">IF(N142+P142&gt;0,P142+S142+V142,"")</f>
        <v/>
      </c>
      <c r="AJ142" s="4" t="str">
        <f>M$140</f>
        <v>Ort</v>
      </c>
      <c r="AM142" s="31"/>
      <c r="AN142" s="31"/>
      <c r="BU142" s="4" t="str">
        <f>Platzierung!T29</f>
        <v>Team 9</v>
      </c>
    </row>
    <row r="143" spans="1:73" ht="16.5" thickBot="1">
      <c r="A143" s="3">
        <f t="shared" ref="A143:A171" si="57">F143</f>
        <v>58</v>
      </c>
      <c r="B143" s="448" t="str">
        <f t="shared" ref="B143:B171" si="58">K$140</f>
        <v>Datum</v>
      </c>
      <c r="C143" s="382">
        <v>0.41666666666666669</v>
      </c>
      <c r="D143" s="383">
        <v>1</v>
      </c>
      <c r="E143" s="384">
        <v>1</v>
      </c>
      <c r="F143" s="384">
        <f>IF(H143&lt;21,COUNTIF(H$6:H143,"&lt;21"),"")</f>
        <v>58</v>
      </c>
      <c r="G143" s="385" t="str">
        <f>IF(H143=21,"",INDEX($AM$7:$AN$27,H143,2))</f>
        <v>Team 6</v>
      </c>
      <c r="H143" s="386">
        <v>6</v>
      </c>
      <c r="I143" s="387" t="s">
        <v>16</v>
      </c>
      <c r="J143" s="386">
        <v>4</v>
      </c>
      <c r="K143" s="385" t="str">
        <f t="shared" si="49"/>
        <v>Team 4</v>
      </c>
      <c r="L143" s="386">
        <v>7</v>
      </c>
      <c r="M143" s="385" t="str">
        <f t="shared" si="50"/>
        <v>Team 7</v>
      </c>
      <c r="N143" s="388"/>
      <c r="O143" s="389" t="s">
        <v>0</v>
      </c>
      <c r="P143" s="388"/>
      <c r="Q143" s="388"/>
      <c r="R143" s="389" t="s">
        <v>0</v>
      </c>
      <c r="S143" s="388"/>
      <c r="T143" s="388"/>
      <c r="U143" s="389" t="s">
        <v>0</v>
      </c>
      <c r="V143" s="388"/>
      <c r="W143" s="390"/>
      <c r="X143" s="390" t="str">
        <f t="shared" si="51"/>
        <v/>
      </c>
      <c r="Y143" s="389" t="s">
        <v>0</v>
      </c>
      <c r="Z143" s="390" t="str">
        <f t="shared" si="52"/>
        <v/>
      </c>
      <c r="AA143" s="390"/>
      <c r="AB143" s="390" t="str">
        <f t="shared" si="53"/>
        <v/>
      </c>
      <c r="AC143" s="389" t="s">
        <v>0</v>
      </c>
      <c r="AD143" s="390" t="str">
        <f t="shared" si="54"/>
        <v/>
      </c>
      <c r="AE143" s="391"/>
      <c r="AF143" s="390" t="str">
        <f t="shared" si="55"/>
        <v/>
      </c>
      <c r="AG143" s="389" t="s">
        <v>0</v>
      </c>
      <c r="AH143" s="392" t="str">
        <f t="shared" si="56"/>
        <v/>
      </c>
      <c r="AJ143" s="4" t="str">
        <f t="shared" ref="AJ143:AJ171" si="59">M$140</f>
        <v>Ort</v>
      </c>
    </row>
    <row r="144" spans="1:73" ht="16.5" thickBot="1">
      <c r="A144" s="3">
        <f t="shared" si="57"/>
        <v>59</v>
      </c>
      <c r="B144" s="448" t="str">
        <f t="shared" si="58"/>
        <v>Datum</v>
      </c>
      <c r="C144" s="393" t="s">
        <v>75</v>
      </c>
      <c r="D144" s="394">
        <v>2</v>
      </c>
      <c r="E144" s="395">
        <v>1</v>
      </c>
      <c r="F144" s="395">
        <f>IF(H144&lt;21,COUNTIF(H$6:H144,"&lt;21"),"")</f>
        <v>59</v>
      </c>
      <c r="G144" s="396" t="str">
        <f t="shared" ref="G144:G171" si="60">IF(H144=21,"",INDEX($AM$7:$AN$27,H144,2))</f>
        <v>Team 7</v>
      </c>
      <c r="H144" s="397">
        <v>7</v>
      </c>
      <c r="I144" s="398" t="s">
        <v>16</v>
      </c>
      <c r="J144" s="397">
        <v>3</v>
      </c>
      <c r="K144" s="396" t="str">
        <f t="shared" si="49"/>
        <v>Team 3</v>
      </c>
      <c r="L144" s="397">
        <v>5</v>
      </c>
      <c r="M144" s="396" t="str">
        <f t="shared" si="50"/>
        <v>Team 5</v>
      </c>
      <c r="N144" s="399"/>
      <c r="O144" s="400" t="s">
        <v>0</v>
      </c>
      <c r="P144" s="399"/>
      <c r="Q144" s="399"/>
      <c r="R144" s="400" t="s">
        <v>0</v>
      </c>
      <c r="S144" s="399"/>
      <c r="T144" s="399"/>
      <c r="U144" s="400" t="s">
        <v>0</v>
      </c>
      <c r="V144" s="399"/>
      <c r="W144" s="401"/>
      <c r="X144" s="401" t="str">
        <f t="shared" si="51"/>
        <v/>
      </c>
      <c r="Y144" s="400" t="s">
        <v>0</v>
      </c>
      <c r="Z144" s="401" t="str">
        <f t="shared" si="52"/>
        <v/>
      </c>
      <c r="AA144" s="401"/>
      <c r="AB144" s="401" t="str">
        <f t="shared" si="53"/>
        <v/>
      </c>
      <c r="AC144" s="400" t="s">
        <v>0</v>
      </c>
      <c r="AD144" s="401" t="str">
        <f t="shared" si="54"/>
        <v/>
      </c>
      <c r="AE144" s="402"/>
      <c r="AF144" s="401" t="str">
        <f t="shared" si="55"/>
        <v/>
      </c>
      <c r="AG144" s="400" t="s">
        <v>0</v>
      </c>
      <c r="AH144" s="403" t="str">
        <f t="shared" si="56"/>
        <v/>
      </c>
      <c r="AJ144" s="4" t="str">
        <f t="shared" si="59"/>
        <v>Ort</v>
      </c>
    </row>
    <row r="145" spans="1:40" ht="15.75">
      <c r="A145" s="3">
        <f t="shared" si="57"/>
        <v>60</v>
      </c>
      <c r="B145" s="448" t="str">
        <f t="shared" si="58"/>
        <v>Datum</v>
      </c>
      <c r="C145" s="371" t="s">
        <v>75</v>
      </c>
      <c r="D145" s="372">
        <v>3</v>
      </c>
      <c r="E145" s="373">
        <v>1</v>
      </c>
      <c r="F145" s="373">
        <f>IF(H145&lt;21,COUNTIF(H$6:H145,"&lt;21"),"")</f>
        <v>60</v>
      </c>
      <c r="G145" s="374" t="str">
        <f t="shared" si="60"/>
        <v>Team 6</v>
      </c>
      <c r="H145" s="449">
        <v>6</v>
      </c>
      <c r="I145" s="376" t="s">
        <v>16</v>
      </c>
      <c r="J145" s="449">
        <v>5</v>
      </c>
      <c r="K145" s="374" t="str">
        <f t="shared" si="49"/>
        <v>Team 5</v>
      </c>
      <c r="L145" s="449">
        <v>7</v>
      </c>
      <c r="M145" s="374" t="str">
        <f t="shared" si="50"/>
        <v>Team 7</v>
      </c>
      <c r="N145" s="377"/>
      <c r="O145" s="378" t="s">
        <v>0</v>
      </c>
      <c r="P145" s="377"/>
      <c r="Q145" s="377"/>
      <c r="R145" s="378" t="s">
        <v>0</v>
      </c>
      <c r="S145" s="377"/>
      <c r="T145" s="377"/>
      <c r="U145" s="378" t="s">
        <v>0</v>
      </c>
      <c r="V145" s="377"/>
      <c r="W145" s="379"/>
      <c r="X145" s="379" t="str">
        <f t="shared" si="51"/>
        <v/>
      </c>
      <c r="Y145" s="378" t="s">
        <v>0</v>
      </c>
      <c r="Z145" s="379" t="str">
        <f t="shared" si="52"/>
        <v/>
      </c>
      <c r="AA145" s="379"/>
      <c r="AB145" s="379" t="str">
        <f t="shared" si="53"/>
        <v/>
      </c>
      <c r="AC145" s="378" t="s">
        <v>0</v>
      </c>
      <c r="AD145" s="379" t="str">
        <f t="shared" si="54"/>
        <v/>
      </c>
      <c r="AE145" s="380"/>
      <c r="AF145" s="379" t="str">
        <f t="shared" si="55"/>
        <v/>
      </c>
      <c r="AG145" s="378" t="s">
        <v>0</v>
      </c>
      <c r="AH145" s="381" t="str">
        <f t="shared" si="56"/>
        <v/>
      </c>
      <c r="AJ145" s="4" t="str">
        <f t="shared" si="59"/>
        <v>Ort</v>
      </c>
    </row>
    <row r="146" spans="1:40" ht="16.5" thickBot="1">
      <c r="A146" s="3">
        <f t="shared" si="57"/>
        <v>61</v>
      </c>
      <c r="B146" s="448" t="str">
        <f t="shared" si="58"/>
        <v>Datum</v>
      </c>
      <c r="C146" s="382" t="s">
        <v>75</v>
      </c>
      <c r="D146" s="383">
        <v>3</v>
      </c>
      <c r="E146" s="384">
        <v>1</v>
      </c>
      <c r="F146" s="384">
        <f>IF(H146&lt;21,COUNTIF(H$6:H146,"&lt;21"),"")</f>
        <v>61</v>
      </c>
      <c r="G146" s="385" t="str">
        <f t="shared" si="60"/>
        <v>Team 4</v>
      </c>
      <c r="H146" s="386">
        <v>4</v>
      </c>
      <c r="I146" s="387" t="s">
        <v>16</v>
      </c>
      <c r="J146" s="386">
        <v>2</v>
      </c>
      <c r="K146" s="385" t="str">
        <f t="shared" si="49"/>
        <v>Team 2</v>
      </c>
      <c r="L146" s="386">
        <v>8</v>
      </c>
      <c r="M146" s="385" t="str">
        <f t="shared" si="50"/>
        <v>Team 8</v>
      </c>
      <c r="N146" s="388"/>
      <c r="O146" s="389" t="s">
        <v>0</v>
      </c>
      <c r="P146" s="388"/>
      <c r="Q146" s="388"/>
      <c r="R146" s="389" t="s">
        <v>0</v>
      </c>
      <c r="S146" s="388"/>
      <c r="T146" s="388"/>
      <c r="U146" s="389" t="s">
        <v>0</v>
      </c>
      <c r="V146" s="388"/>
      <c r="W146" s="390"/>
      <c r="X146" s="390" t="str">
        <f t="shared" si="51"/>
        <v/>
      </c>
      <c r="Y146" s="389" t="s">
        <v>0</v>
      </c>
      <c r="Z146" s="390" t="str">
        <f t="shared" si="52"/>
        <v/>
      </c>
      <c r="AA146" s="390"/>
      <c r="AB146" s="390" t="str">
        <f t="shared" si="53"/>
        <v/>
      </c>
      <c r="AC146" s="389" t="s">
        <v>0</v>
      </c>
      <c r="AD146" s="390" t="str">
        <f t="shared" si="54"/>
        <v/>
      </c>
      <c r="AE146" s="391"/>
      <c r="AF146" s="390" t="str">
        <f t="shared" si="55"/>
        <v/>
      </c>
      <c r="AG146" s="389" t="s">
        <v>0</v>
      </c>
      <c r="AH146" s="392" t="str">
        <f t="shared" si="56"/>
        <v/>
      </c>
      <c r="AJ146" s="4" t="str">
        <f t="shared" si="59"/>
        <v>Ort</v>
      </c>
    </row>
    <row r="147" spans="1:40" ht="15.75">
      <c r="A147" s="3">
        <f t="shared" si="57"/>
        <v>62</v>
      </c>
      <c r="B147" s="448" t="str">
        <f t="shared" si="58"/>
        <v>Datum</v>
      </c>
      <c r="C147" s="404" t="s">
        <v>75</v>
      </c>
      <c r="D147" s="405">
        <v>4</v>
      </c>
      <c r="E147" s="406">
        <v>1</v>
      </c>
      <c r="F147" s="406">
        <f>IF(H147&lt;21,COUNTIF(H$6:H147,"&lt;21"),"")</f>
        <v>62</v>
      </c>
      <c r="G147" s="407" t="str">
        <f t="shared" si="60"/>
        <v>Team 3</v>
      </c>
      <c r="H147" s="451">
        <v>3</v>
      </c>
      <c r="I147" s="409" t="s">
        <v>16</v>
      </c>
      <c r="J147" s="451">
        <v>2</v>
      </c>
      <c r="K147" s="407" t="str">
        <f t="shared" si="49"/>
        <v>Team 2</v>
      </c>
      <c r="L147" s="451">
        <v>1</v>
      </c>
      <c r="M147" s="407" t="str">
        <f t="shared" si="50"/>
        <v>Team 1</v>
      </c>
      <c r="N147" s="410"/>
      <c r="O147" s="411" t="s">
        <v>0</v>
      </c>
      <c r="P147" s="410"/>
      <c r="Q147" s="410"/>
      <c r="R147" s="411" t="s">
        <v>0</v>
      </c>
      <c r="S147" s="410"/>
      <c r="T147" s="410"/>
      <c r="U147" s="411" t="s">
        <v>0</v>
      </c>
      <c r="V147" s="410"/>
      <c r="W147" s="412"/>
      <c r="X147" s="412" t="str">
        <f t="shared" si="51"/>
        <v/>
      </c>
      <c r="Y147" s="411" t="s">
        <v>0</v>
      </c>
      <c r="Z147" s="412" t="str">
        <f t="shared" si="52"/>
        <v/>
      </c>
      <c r="AA147" s="412"/>
      <c r="AB147" s="412" t="str">
        <f t="shared" si="53"/>
        <v/>
      </c>
      <c r="AC147" s="411" t="s">
        <v>0</v>
      </c>
      <c r="AD147" s="412" t="str">
        <f t="shared" si="54"/>
        <v/>
      </c>
      <c r="AE147" s="413"/>
      <c r="AF147" s="412" t="str">
        <f t="shared" si="55"/>
        <v/>
      </c>
      <c r="AG147" s="411" t="s">
        <v>0</v>
      </c>
      <c r="AH147" s="414" t="str">
        <f t="shared" si="56"/>
        <v/>
      </c>
      <c r="AJ147" s="4" t="str">
        <f t="shared" si="59"/>
        <v>Ort</v>
      </c>
    </row>
    <row r="148" spans="1:40" ht="16.5" thickBot="1">
      <c r="A148" s="3">
        <f t="shared" si="57"/>
        <v>63</v>
      </c>
      <c r="B148" s="448" t="str">
        <f t="shared" si="58"/>
        <v>Datum</v>
      </c>
      <c r="C148" s="415" t="s">
        <v>75</v>
      </c>
      <c r="D148" s="416">
        <v>4</v>
      </c>
      <c r="E148" s="417">
        <v>1</v>
      </c>
      <c r="F148" s="417">
        <f>IF(H148&lt;21,COUNTIF(H$6:H148,"&lt;21"),"")</f>
        <v>63</v>
      </c>
      <c r="G148" s="418" t="str">
        <f t="shared" si="60"/>
        <v>Team 8</v>
      </c>
      <c r="H148" s="419">
        <v>8</v>
      </c>
      <c r="I148" s="420" t="s">
        <v>16</v>
      </c>
      <c r="J148" s="419">
        <v>6</v>
      </c>
      <c r="K148" s="418" t="str">
        <f t="shared" si="49"/>
        <v>Team 6</v>
      </c>
      <c r="L148" s="419">
        <v>4</v>
      </c>
      <c r="M148" s="418" t="str">
        <f t="shared" si="50"/>
        <v>Team 4</v>
      </c>
      <c r="N148" s="421"/>
      <c r="O148" s="422" t="s">
        <v>0</v>
      </c>
      <c r="P148" s="421"/>
      <c r="Q148" s="421"/>
      <c r="R148" s="422" t="s">
        <v>0</v>
      </c>
      <c r="S148" s="421"/>
      <c r="T148" s="421"/>
      <c r="U148" s="422" t="s">
        <v>0</v>
      </c>
      <c r="V148" s="421"/>
      <c r="W148" s="423"/>
      <c r="X148" s="423" t="str">
        <f t="shared" si="51"/>
        <v/>
      </c>
      <c r="Y148" s="422" t="s">
        <v>0</v>
      </c>
      <c r="Z148" s="423" t="str">
        <f t="shared" si="52"/>
        <v/>
      </c>
      <c r="AA148" s="423"/>
      <c r="AB148" s="423" t="str">
        <f t="shared" si="53"/>
        <v/>
      </c>
      <c r="AC148" s="422" t="s">
        <v>0</v>
      </c>
      <c r="AD148" s="423" t="str">
        <f t="shared" si="54"/>
        <v/>
      </c>
      <c r="AE148" s="424"/>
      <c r="AF148" s="423" t="str">
        <f t="shared" si="55"/>
        <v/>
      </c>
      <c r="AG148" s="422" t="s">
        <v>0</v>
      </c>
      <c r="AH148" s="425" t="str">
        <f t="shared" si="56"/>
        <v/>
      </c>
      <c r="AJ148" s="4" t="str">
        <f t="shared" si="59"/>
        <v>Ort</v>
      </c>
    </row>
    <row r="149" spans="1:40" ht="16.5" thickBot="1">
      <c r="A149" s="3">
        <f t="shared" si="57"/>
        <v>64</v>
      </c>
      <c r="B149" s="448" t="str">
        <f t="shared" si="58"/>
        <v>Datum</v>
      </c>
      <c r="C149" s="462" t="s">
        <v>75</v>
      </c>
      <c r="D149" s="463">
        <v>5</v>
      </c>
      <c r="E149" s="464">
        <v>1</v>
      </c>
      <c r="F149" s="464">
        <f>IF(H149&lt;21,COUNTIF(H$6:H149,"&lt;21"),"")</f>
        <v>64</v>
      </c>
      <c r="G149" s="465" t="str">
        <f t="shared" si="60"/>
        <v>Team 3</v>
      </c>
      <c r="H149" s="466">
        <v>3</v>
      </c>
      <c r="I149" s="467" t="s">
        <v>16</v>
      </c>
      <c r="J149" s="466">
        <v>1</v>
      </c>
      <c r="K149" s="465" t="str">
        <f t="shared" si="49"/>
        <v>Team 1</v>
      </c>
      <c r="L149" s="466">
        <v>7</v>
      </c>
      <c r="M149" s="465" t="str">
        <f t="shared" si="50"/>
        <v>Team 7</v>
      </c>
      <c r="N149" s="468"/>
      <c r="O149" s="469" t="s">
        <v>0</v>
      </c>
      <c r="P149" s="468"/>
      <c r="Q149" s="468"/>
      <c r="R149" s="469" t="s">
        <v>0</v>
      </c>
      <c r="S149" s="468"/>
      <c r="T149" s="468"/>
      <c r="U149" s="469" t="s">
        <v>0</v>
      </c>
      <c r="V149" s="468"/>
      <c r="W149" s="470"/>
      <c r="X149" s="470" t="str">
        <f t="shared" si="51"/>
        <v/>
      </c>
      <c r="Y149" s="469" t="s">
        <v>0</v>
      </c>
      <c r="Z149" s="470" t="str">
        <f t="shared" si="52"/>
        <v/>
      </c>
      <c r="AA149" s="470"/>
      <c r="AB149" s="470" t="str">
        <f t="shared" si="53"/>
        <v/>
      </c>
      <c r="AC149" s="469" t="s">
        <v>0</v>
      </c>
      <c r="AD149" s="470" t="str">
        <f t="shared" si="54"/>
        <v/>
      </c>
      <c r="AE149" s="471"/>
      <c r="AF149" s="470" t="str">
        <f t="shared" si="55"/>
        <v/>
      </c>
      <c r="AG149" s="469" t="s">
        <v>0</v>
      </c>
      <c r="AH149" s="472" t="str">
        <f t="shared" si="56"/>
        <v/>
      </c>
      <c r="AJ149" s="4" t="str">
        <f t="shared" si="59"/>
        <v>Ort</v>
      </c>
    </row>
    <row r="150" spans="1:40" ht="15.75">
      <c r="A150" s="3">
        <f t="shared" si="57"/>
        <v>65</v>
      </c>
      <c r="B150" s="448" t="str">
        <f t="shared" si="58"/>
        <v>Datum</v>
      </c>
      <c r="C150" s="404" t="s">
        <v>75</v>
      </c>
      <c r="D150" s="405">
        <v>6</v>
      </c>
      <c r="E150" s="406">
        <v>1</v>
      </c>
      <c r="F150" s="406">
        <f>IF(H150&lt;21,COUNTIF(H$6:H150,"&lt;21"),"")</f>
        <v>65</v>
      </c>
      <c r="G150" s="407" t="str">
        <f t="shared" si="60"/>
        <v>Team 7</v>
      </c>
      <c r="H150" s="451">
        <v>7</v>
      </c>
      <c r="I150" s="409" t="s">
        <v>16</v>
      </c>
      <c r="J150" s="451">
        <v>4</v>
      </c>
      <c r="K150" s="407" t="str">
        <f t="shared" si="49"/>
        <v>Team 4</v>
      </c>
      <c r="L150" s="451">
        <v>5</v>
      </c>
      <c r="M150" s="407" t="str">
        <f t="shared" si="50"/>
        <v>Team 5</v>
      </c>
      <c r="N150" s="410"/>
      <c r="O150" s="411" t="s">
        <v>0</v>
      </c>
      <c r="P150" s="410"/>
      <c r="Q150" s="410"/>
      <c r="R150" s="411" t="s">
        <v>0</v>
      </c>
      <c r="S150" s="410"/>
      <c r="T150" s="410"/>
      <c r="U150" s="411" t="s">
        <v>0</v>
      </c>
      <c r="V150" s="410"/>
      <c r="W150" s="412"/>
      <c r="X150" s="412" t="str">
        <f t="shared" si="51"/>
        <v/>
      </c>
      <c r="Y150" s="411" t="s">
        <v>0</v>
      </c>
      <c r="Z150" s="412" t="str">
        <f t="shared" si="52"/>
        <v/>
      </c>
      <c r="AA150" s="412"/>
      <c r="AB150" s="412" t="str">
        <f t="shared" si="53"/>
        <v/>
      </c>
      <c r="AC150" s="411" t="s">
        <v>0</v>
      </c>
      <c r="AD150" s="412" t="str">
        <f t="shared" si="54"/>
        <v/>
      </c>
      <c r="AE150" s="413"/>
      <c r="AF150" s="412" t="str">
        <f t="shared" si="55"/>
        <v/>
      </c>
      <c r="AG150" s="411" t="s">
        <v>0</v>
      </c>
      <c r="AH150" s="414" t="str">
        <f t="shared" si="56"/>
        <v/>
      </c>
      <c r="AJ150" s="4" t="str">
        <f t="shared" si="59"/>
        <v>Ort</v>
      </c>
    </row>
    <row r="151" spans="1:40" ht="16.5" thickBot="1">
      <c r="A151" s="3">
        <f t="shared" si="57"/>
        <v>66</v>
      </c>
      <c r="B151" s="448" t="str">
        <f t="shared" si="58"/>
        <v>Datum</v>
      </c>
      <c r="C151" s="415" t="s">
        <v>75</v>
      </c>
      <c r="D151" s="416">
        <v>6</v>
      </c>
      <c r="E151" s="417">
        <v>1</v>
      </c>
      <c r="F151" s="417">
        <f>IF(H151&lt;21,COUNTIF(H$6:H151,"&lt;21"),"")</f>
        <v>66</v>
      </c>
      <c r="G151" s="418" t="str">
        <f t="shared" si="60"/>
        <v>Team 8</v>
      </c>
      <c r="H151" s="419">
        <v>8</v>
      </c>
      <c r="I151" s="420" t="s">
        <v>16</v>
      </c>
      <c r="J151" s="419">
        <v>1</v>
      </c>
      <c r="K151" s="418" t="str">
        <f t="shared" si="49"/>
        <v>Team 1</v>
      </c>
      <c r="L151" s="419">
        <v>6</v>
      </c>
      <c r="M151" s="418" t="str">
        <f t="shared" si="50"/>
        <v>Team 6</v>
      </c>
      <c r="N151" s="421"/>
      <c r="O151" s="422" t="s">
        <v>0</v>
      </c>
      <c r="P151" s="421"/>
      <c r="Q151" s="421"/>
      <c r="R151" s="422" t="s">
        <v>0</v>
      </c>
      <c r="S151" s="421"/>
      <c r="T151" s="421"/>
      <c r="U151" s="422" t="s">
        <v>0</v>
      </c>
      <c r="V151" s="421"/>
      <c r="W151" s="423"/>
      <c r="X151" s="423" t="str">
        <f t="shared" si="51"/>
        <v/>
      </c>
      <c r="Y151" s="422" t="s">
        <v>0</v>
      </c>
      <c r="Z151" s="423" t="str">
        <f t="shared" si="52"/>
        <v/>
      </c>
      <c r="AA151" s="423"/>
      <c r="AB151" s="423" t="str">
        <f t="shared" si="53"/>
        <v/>
      </c>
      <c r="AC151" s="422" t="s">
        <v>0</v>
      </c>
      <c r="AD151" s="423" t="str">
        <f t="shared" si="54"/>
        <v/>
      </c>
      <c r="AE151" s="424"/>
      <c r="AF151" s="423" t="str">
        <f t="shared" si="55"/>
        <v/>
      </c>
      <c r="AG151" s="422" t="s">
        <v>0</v>
      </c>
      <c r="AH151" s="425" t="str">
        <f t="shared" si="56"/>
        <v/>
      </c>
      <c r="AJ151" s="4" t="str">
        <f t="shared" si="59"/>
        <v>Ort</v>
      </c>
    </row>
    <row r="152" spans="1:40" ht="15.75">
      <c r="A152" s="3">
        <f t="shared" si="57"/>
        <v>67</v>
      </c>
      <c r="B152" s="448" t="str">
        <f t="shared" si="58"/>
        <v>Datum</v>
      </c>
      <c r="C152" s="371" t="s">
        <v>75</v>
      </c>
      <c r="D152" s="372">
        <v>7</v>
      </c>
      <c r="E152" s="373">
        <v>1</v>
      </c>
      <c r="F152" s="373">
        <f>IF(H152&lt;21,COUNTIF(H$6:H152,"&lt;21"),"")</f>
        <v>67</v>
      </c>
      <c r="G152" s="374" t="str">
        <f t="shared" si="60"/>
        <v>Team 6</v>
      </c>
      <c r="H152" s="449">
        <v>6</v>
      </c>
      <c r="I152" s="376" t="s">
        <v>16</v>
      </c>
      <c r="J152" s="449">
        <v>3</v>
      </c>
      <c r="K152" s="374" t="str">
        <f t="shared" si="49"/>
        <v>Team 3</v>
      </c>
      <c r="L152" s="449">
        <v>1</v>
      </c>
      <c r="M152" s="374" t="str">
        <f t="shared" si="50"/>
        <v>Team 1</v>
      </c>
      <c r="N152" s="377"/>
      <c r="O152" s="378" t="s">
        <v>0</v>
      </c>
      <c r="P152" s="377"/>
      <c r="Q152" s="377"/>
      <c r="R152" s="378" t="s">
        <v>0</v>
      </c>
      <c r="S152" s="377"/>
      <c r="T152" s="377"/>
      <c r="U152" s="378" t="s">
        <v>0</v>
      </c>
      <c r="V152" s="377"/>
      <c r="W152" s="379"/>
      <c r="X152" s="379" t="str">
        <f t="shared" si="51"/>
        <v/>
      </c>
      <c r="Y152" s="378" t="s">
        <v>0</v>
      </c>
      <c r="Z152" s="379" t="str">
        <f t="shared" si="52"/>
        <v/>
      </c>
      <c r="AA152" s="379"/>
      <c r="AB152" s="379" t="str">
        <f t="shared" si="53"/>
        <v/>
      </c>
      <c r="AC152" s="378" t="s">
        <v>0</v>
      </c>
      <c r="AD152" s="379" t="str">
        <f t="shared" si="54"/>
        <v/>
      </c>
      <c r="AE152" s="380"/>
      <c r="AF152" s="379" t="str">
        <f t="shared" si="55"/>
        <v/>
      </c>
      <c r="AG152" s="378" t="s">
        <v>0</v>
      </c>
      <c r="AH152" s="381" t="str">
        <f t="shared" si="56"/>
        <v/>
      </c>
      <c r="AJ152" s="4" t="str">
        <f t="shared" si="59"/>
        <v>Ort</v>
      </c>
    </row>
    <row r="153" spans="1:40" ht="16.5" thickBot="1">
      <c r="A153" s="3">
        <f t="shared" si="57"/>
        <v>68</v>
      </c>
      <c r="B153" s="448" t="str">
        <f t="shared" si="58"/>
        <v>Datum</v>
      </c>
      <c r="C153" s="382" t="s">
        <v>75</v>
      </c>
      <c r="D153" s="383">
        <v>7</v>
      </c>
      <c r="E153" s="384">
        <v>1</v>
      </c>
      <c r="F153" s="384">
        <f>IF(H153&lt;21,COUNTIF(H$6:H153,"&lt;21"),"")</f>
        <v>68</v>
      </c>
      <c r="G153" s="385" t="str">
        <f t="shared" si="60"/>
        <v>Team 5</v>
      </c>
      <c r="H153" s="386">
        <v>5</v>
      </c>
      <c r="I153" s="387" t="s">
        <v>16</v>
      </c>
      <c r="J153" s="386">
        <v>2</v>
      </c>
      <c r="K153" s="385" t="str">
        <f t="shared" si="49"/>
        <v>Team 2</v>
      </c>
      <c r="L153" s="386">
        <v>4</v>
      </c>
      <c r="M153" s="385" t="str">
        <f t="shared" si="50"/>
        <v>Team 4</v>
      </c>
      <c r="N153" s="388"/>
      <c r="O153" s="389" t="s">
        <v>0</v>
      </c>
      <c r="P153" s="388"/>
      <c r="Q153" s="388"/>
      <c r="R153" s="389" t="s">
        <v>0</v>
      </c>
      <c r="S153" s="388"/>
      <c r="T153" s="388"/>
      <c r="U153" s="389" t="s">
        <v>0</v>
      </c>
      <c r="V153" s="388"/>
      <c r="W153" s="390"/>
      <c r="X153" s="390" t="str">
        <f t="shared" si="51"/>
        <v/>
      </c>
      <c r="Y153" s="389" t="s">
        <v>0</v>
      </c>
      <c r="Z153" s="390" t="str">
        <f t="shared" si="52"/>
        <v/>
      </c>
      <c r="AA153" s="390"/>
      <c r="AB153" s="390" t="str">
        <f t="shared" si="53"/>
        <v/>
      </c>
      <c r="AC153" s="389" t="s">
        <v>0</v>
      </c>
      <c r="AD153" s="390" t="str">
        <f t="shared" si="54"/>
        <v/>
      </c>
      <c r="AE153" s="391"/>
      <c r="AF153" s="390" t="str">
        <f t="shared" si="55"/>
        <v/>
      </c>
      <c r="AG153" s="389" t="s">
        <v>0</v>
      </c>
      <c r="AH153" s="392" t="str">
        <f t="shared" si="56"/>
        <v/>
      </c>
      <c r="AJ153" s="4" t="str">
        <f t="shared" si="59"/>
        <v>Ort</v>
      </c>
    </row>
    <row r="154" spans="1:40" ht="15.75">
      <c r="A154" s="3">
        <f t="shared" si="57"/>
        <v>69</v>
      </c>
      <c r="B154" s="448" t="str">
        <f t="shared" si="58"/>
        <v>Datum</v>
      </c>
      <c r="C154" s="404" t="s">
        <v>75</v>
      </c>
      <c r="D154" s="405">
        <v>8</v>
      </c>
      <c r="E154" s="406">
        <v>1</v>
      </c>
      <c r="F154" s="406">
        <f>IF(H154&lt;21,COUNTIF(H$6:H154,"&lt;21"),"")</f>
        <v>69</v>
      </c>
      <c r="G154" s="407" t="str">
        <f t="shared" si="60"/>
        <v>Team 7</v>
      </c>
      <c r="H154" s="451">
        <v>7</v>
      </c>
      <c r="I154" s="409" t="s">
        <v>16</v>
      </c>
      <c r="J154" s="451">
        <v>1</v>
      </c>
      <c r="K154" s="407" t="str">
        <f t="shared" si="49"/>
        <v>Team 1</v>
      </c>
      <c r="L154" s="451">
        <v>3</v>
      </c>
      <c r="M154" s="407" t="str">
        <f t="shared" si="50"/>
        <v>Team 3</v>
      </c>
      <c r="N154" s="410"/>
      <c r="O154" s="411" t="s">
        <v>0</v>
      </c>
      <c r="P154" s="410"/>
      <c r="Q154" s="410"/>
      <c r="R154" s="411" t="s">
        <v>0</v>
      </c>
      <c r="S154" s="410"/>
      <c r="T154" s="410"/>
      <c r="U154" s="411" t="s">
        <v>0</v>
      </c>
      <c r="V154" s="410"/>
      <c r="W154" s="412"/>
      <c r="X154" s="412" t="str">
        <f t="shared" si="51"/>
        <v/>
      </c>
      <c r="Y154" s="411" t="s">
        <v>0</v>
      </c>
      <c r="Z154" s="412" t="str">
        <f t="shared" si="52"/>
        <v/>
      </c>
      <c r="AA154" s="412"/>
      <c r="AB154" s="412" t="str">
        <f t="shared" si="53"/>
        <v/>
      </c>
      <c r="AC154" s="411" t="s">
        <v>0</v>
      </c>
      <c r="AD154" s="412" t="str">
        <f t="shared" si="54"/>
        <v/>
      </c>
      <c r="AE154" s="413"/>
      <c r="AF154" s="412" t="str">
        <f t="shared" si="55"/>
        <v/>
      </c>
      <c r="AG154" s="411" t="s">
        <v>0</v>
      </c>
      <c r="AH154" s="414" t="str">
        <f t="shared" si="56"/>
        <v/>
      </c>
      <c r="AJ154" s="4" t="str">
        <f t="shared" si="59"/>
        <v>Ort</v>
      </c>
    </row>
    <row r="155" spans="1:40" s="31" customFormat="1" ht="16.5" thickBot="1">
      <c r="A155" s="3">
        <f t="shared" si="57"/>
        <v>70</v>
      </c>
      <c r="B155" s="448" t="str">
        <f t="shared" si="58"/>
        <v>Datum</v>
      </c>
      <c r="C155" s="426" t="s">
        <v>75</v>
      </c>
      <c r="D155" s="427">
        <v>8</v>
      </c>
      <c r="E155" s="428">
        <v>1</v>
      </c>
      <c r="F155" s="428">
        <f>IF(H155&lt;21,COUNTIF(H$6:H155,"&lt;21"),"")</f>
        <v>70</v>
      </c>
      <c r="G155" s="429" t="str">
        <f t="shared" si="60"/>
        <v>Team 8</v>
      </c>
      <c r="H155" s="430">
        <v>8</v>
      </c>
      <c r="I155" s="431" t="s">
        <v>16</v>
      </c>
      <c r="J155" s="430">
        <v>4</v>
      </c>
      <c r="K155" s="429" t="str">
        <f t="shared" si="49"/>
        <v>Team 4</v>
      </c>
      <c r="L155" s="430">
        <v>2</v>
      </c>
      <c r="M155" s="429" t="str">
        <f t="shared" si="50"/>
        <v>Team 2</v>
      </c>
      <c r="N155" s="432"/>
      <c r="O155" s="433" t="s">
        <v>0</v>
      </c>
      <c r="P155" s="432"/>
      <c r="Q155" s="432"/>
      <c r="R155" s="433" t="s">
        <v>0</v>
      </c>
      <c r="S155" s="432"/>
      <c r="T155" s="432"/>
      <c r="U155" s="433" t="s">
        <v>0</v>
      </c>
      <c r="V155" s="432"/>
      <c r="W155" s="434"/>
      <c r="X155" s="434" t="str">
        <f t="shared" si="51"/>
        <v/>
      </c>
      <c r="Y155" s="433" t="s">
        <v>0</v>
      </c>
      <c r="Z155" s="434" t="str">
        <f t="shared" si="52"/>
        <v/>
      </c>
      <c r="AA155" s="434"/>
      <c r="AB155" s="434" t="str">
        <f t="shared" si="53"/>
        <v/>
      </c>
      <c r="AC155" s="433" t="s">
        <v>0</v>
      </c>
      <c r="AD155" s="434" t="str">
        <f t="shared" si="54"/>
        <v/>
      </c>
      <c r="AE155" s="435"/>
      <c r="AF155" s="434" t="str">
        <f t="shared" si="55"/>
        <v/>
      </c>
      <c r="AG155" s="433" t="s">
        <v>0</v>
      </c>
      <c r="AH155" s="436" t="str">
        <f t="shared" si="56"/>
        <v/>
      </c>
      <c r="AJ155" s="4" t="str">
        <f t="shared" si="59"/>
        <v>Ort</v>
      </c>
      <c r="AM155" s="4"/>
      <c r="AN155" s="4"/>
    </row>
    <row r="156" spans="1:40" s="31" customFormat="1" ht="16.5" thickBot="1">
      <c r="A156" s="3">
        <f t="shared" si="57"/>
        <v>71</v>
      </c>
      <c r="B156" s="448" t="str">
        <f t="shared" si="58"/>
        <v>Datum</v>
      </c>
      <c r="C156" s="437" t="s">
        <v>75</v>
      </c>
      <c r="D156" s="438">
        <v>9</v>
      </c>
      <c r="E156" s="439">
        <v>1</v>
      </c>
      <c r="F156" s="439">
        <f>IF(H156&lt;21,COUNTIF(H$6:H156,"&lt;21"),"")</f>
        <v>71</v>
      </c>
      <c r="G156" s="440" t="str">
        <f t="shared" si="60"/>
        <v>Team 7</v>
      </c>
      <c r="H156" s="441">
        <v>7</v>
      </c>
      <c r="I156" s="442" t="s">
        <v>16</v>
      </c>
      <c r="J156" s="441">
        <v>5</v>
      </c>
      <c r="K156" s="440" t="str">
        <f t="shared" si="49"/>
        <v>Team 5</v>
      </c>
      <c r="L156" s="441">
        <v>1</v>
      </c>
      <c r="M156" s="440" t="str">
        <f t="shared" si="50"/>
        <v>Team 1</v>
      </c>
      <c r="N156" s="443"/>
      <c r="O156" s="444" t="s">
        <v>0</v>
      </c>
      <c r="P156" s="443"/>
      <c r="Q156" s="443"/>
      <c r="R156" s="444" t="s">
        <v>0</v>
      </c>
      <c r="S156" s="443"/>
      <c r="T156" s="443"/>
      <c r="U156" s="444" t="s">
        <v>0</v>
      </c>
      <c r="V156" s="443"/>
      <c r="W156" s="445"/>
      <c r="X156" s="445" t="str">
        <f t="shared" si="51"/>
        <v/>
      </c>
      <c r="Y156" s="444" t="s">
        <v>0</v>
      </c>
      <c r="Z156" s="445" t="str">
        <f t="shared" si="52"/>
        <v/>
      </c>
      <c r="AA156" s="445"/>
      <c r="AB156" s="445" t="str">
        <f t="shared" si="53"/>
        <v/>
      </c>
      <c r="AC156" s="444" t="s">
        <v>0</v>
      </c>
      <c r="AD156" s="445" t="str">
        <f t="shared" si="54"/>
        <v/>
      </c>
      <c r="AE156" s="446"/>
      <c r="AF156" s="445" t="str">
        <f t="shared" si="55"/>
        <v/>
      </c>
      <c r="AG156" s="444" t="s">
        <v>0</v>
      </c>
      <c r="AH156" s="447" t="str">
        <f t="shared" si="56"/>
        <v/>
      </c>
      <c r="AJ156" s="4" t="str">
        <f t="shared" si="59"/>
        <v>Ort</v>
      </c>
    </row>
    <row r="157" spans="1:40" ht="16.5" thickBot="1">
      <c r="A157" s="3">
        <f t="shared" si="57"/>
        <v>72</v>
      </c>
      <c r="B157" s="448" t="str">
        <f t="shared" si="58"/>
        <v>Datum</v>
      </c>
      <c r="C157" s="393" t="s">
        <v>75</v>
      </c>
      <c r="D157" s="394">
        <v>10</v>
      </c>
      <c r="E157" s="395">
        <v>1</v>
      </c>
      <c r="F157" s="395">
        <f>IF(H157&lt;21,COUNTIF(H$6:H157,"&lt;21"),"")</f>
        <v>72</v>
      </c>
      <c r="G157" s="396" t="str">
        <f t="shared" si="60"/>
        <v>Team 2</v>
      </c>
      <c r="H157" s="397">
        <v>2</v>
      </c>
      <c r="I157" s="398" t="s">
        <v>26</v>
      </c>
      <c r="J157" s="397">
        <v>1</v>
      </c>
      <c r="K157" s="396" t="str">
        <f t="shared" si="49"/>
        <v>Team 1</v>
      </c>
      <c r="L157" s="397">
        <v>5</v>
      </c>
      <c r="M157" s="396" t="str">
        <f t="shared" si="50"/>
        <v>Team 5</v>
      </c>
      <c r="N157" s="399"/>
      <c r="O157" s="400" t="s">
        <v>0</v>
      </c>
      <c r="P157" s="399"/>
      <c r="Q157" s="399"/>
      <c r="R157" s="400" t="s">
        <v>0</v>
      </c>
      <c r="S157" s="399"/>
      <c r="T157" s="399"/>
      <c r="U157" s="400" t="s">
        <v>0</v>
      </c>
      <c r="V157" s="399"/>
      <c r="W157" s="401"/>
      <c r="X157" s="401" t="str">
        <f t="shared" si="51"/>
        <v/>
      </c>
      <c r="Y157" s="400" t="s">
        <v>0</v>
      </c>
      <c r="Z157" s="401" t="str">
        <f t="shared" si="52"/>
        <v/>
      </c>
      <c r="AA157" s="401"/>
      <c r="AB157" s="401" t="str">
        <f t="shared" si="53"/>
        <v/>
      </c>
      <c r="AC157" s="400" t="s">
        <v>0</v>
      </c>
      <c r="AD157" s="401" t="str">
        <f t="shared" si="54"/>
        <v/>
      </c>
      <c r="AE157" s="402"/>
      <c r="AF157" s="401" t="str">
        <f t="shared" si="55"/>
        <v/>
      </c>
      <c r="AG157" s="400" t="s">
        <v>0</v>
      </c>
      <c r="AH157" s="403" t="str">
        <f t="shared" si="56"/>
        <v/>
      </c>
      <c r="AJ157" s="4" t="str">
        <f t="shared" si="59"/>
        <v>Ort</v>
      </c>
      <c r="AM157" s="31"/>
      <c r="AN157" s="31"/>
    </row>
    <row r="158" spans="1:40" ht="15.75" hidden="1">
      <c r="A158" s="3" t="str">
        <f t="shared" si="57"/>
        <v/>
      </c>
      <c r="B158" s="351" t="str">
        <f t="shared" si="58"/>
        <v>Datum</v>
      </c>
      <c r="C158" s="361" t="s">
        <v>75</v>
      </c>
      <c r="D158" s="362"/>
      <c r="E158" s="363">
        <v>1</v>
      </c>
      <c r="F158" s="363" t="str">
        <f>IF(H158&lt;21,COUNTIF(H$6:H158,"&lt;21"),"")</f>
        <v/>
      </c>
      <c r="G158" s="364" t="str">
        <f t="shared" si="60"/>
        <v/>
      </c>
      <c r="H158" s="450">
        <v>21</v>
      </c>
      <c r="I158" s="366" t="s">
        <v>16</v>
      </c>
      <c r="J158" s="450">
        <v>21</v>
      </c>
      <c r="K158" s="364" t="str">
        <f t="shared" si="49"/>
        <v/>
      </c>
      <c r="L158" s="450">
        <v>21</v>
      </c>
      <c r="M158" s="364" t="str">
        <f t="shared" si="50"/>
        <v/>
      </c>
      <c r="N158" s="367"/>
      <c r="O158" s="368" t="s">
        <v>0</v>
      </c>
      <c r="P158" s="367"/>
      <c r="Q158" s="367"/>
      <c r="R158" s="368" t="s">
        <v>0</v>
      </c>
      <c r="S158" s="367"/>
      <c r="T158" s="367"/>
      <c r="U158" s="368" t="s">
        <v>0</v>
      </c>
      <c r="V158" s="367"/>
      <c r="W158" s="369"/>
      <c r="X158" s="369" t="str">
        <f t="shared" si="51"/>
        <v/>
      </c>
      <c r="Y158" s="368" t="s">
        <v>0</v>
      </c>
      <c r="Z158" s="369" t="str">
        <f t="shared" si="52"/>
        <v/>
      </c>
      <c r="AA158" s="369"/>
      <c r="AB158" s="369" t="str">
        <f t="shared" si="53"/>
        <v/>
      </c>
      <c r="AC158" s="368" t="s">
        <v>0</v>
      </c>
      <c r="AD158" s="369" t="str">
        <f t="shared" si="54"/>
        <v/>
      </c>
      <c r="AE158" s="370"/>
      <c r="AF158" s="369" t="str">
        <f t="shared" si="55"/>
        <v/>
      </c>
      <c r="AG158" s="368" t="s">
        <v>0</v>
      </c>
      <c r="AH158" s="369" t="str">
        <f t="shared" si="56"/>
        <v/>
      </c>
      <c r="AJ158" s="4" t="str">
        <f t="shared" si="59"/>
        <v>Ort</v>
      </c>
    </row>
    <row r="159" spans="1:40" ht="15.75" hidden="1">
      <c r="A159" s="3" t="str">
        <f t="shared" si="57"/>
        <v/>
      </c>
      <c r="B159" s="351" t="str">
        <f t="shared" si="58"/>
        <v>Datum</v>
      </c>
      <c r="C159" s="41" t="s">
        <v>75</v>
      </c>
      <c r="D159" s="42"/>
      <c r="E159" s="3">
        <v>1</v>
      </c>
      <c r="F159" s="3" t="str">
        <f>IF(H159&lt;21,COUNTIF(H$6:H159,"&lt;21"),"")</f>
        <v/>
      </c>
      <c r="G159" s="7" t="str">
        <f t="shared" si="60"/>
        <v/>
      </c>
      <c r="H159" s="350">
        <v>21</v>
      </c>
      <c r="I159" s="30" t="s">
        <v>16</v>
      </c>
      <c r="J159" s="350">
        <v>21</v>
      </c>
      <c r="K159" s="7" t="str">
        <f t="shared" si="49"/>
        <v/>
      </c>
      <c r="L159" s="350">
        <v>21</v>
      </c>
      <c r="M159" s="7" t="str">
        <f t="shared" si="50"/>
        <v/>
      </c>
      <c r="N159" s="39"/>
      <c r="O159" s="40" t="s">
        <v>0</v>
      </c>
      <c r="P159" s="39"/>
      <c r="Q159" s="39"/>
      <c r="R159" s="40" t="s">
        <v>0</v>
      </c>
      <c r="S159" s="39"/>
      <c r="T159" s="39"/>
      <c r="U159" s="40" t="s">
        <v>0</v>
      </c>
      <c r="V159" s="39"/>
      <c r="W159" s="38"/>
      <c r="X159" s="38" t="str">
        <f t="shared" si="51"/>
        <v/>
      </c>
      <c r="Y159" s="40" t="s">
        <v>0</v>
      </c>
      <c r="Z159" s="38" t="str">
        <f t="shared" si="52"/>
        <v/>
      </c>
      <c r="AA159" s="38"/>
      <c r="AB159" s="38" t="str">
        <f t="shared" si="53"/>
        <v/>
      </c>
      <c r="AC159" s="40" t="s">
        <v>0</v>
      </c>
      <c r="AD159" s="38" t="str">
        <f t="shared" si="54"/>
        <v/>
      </c>
      <c r="AE159" s="57"/>
      <c r="AF159" s="38" t="str">
        <f t="shared" si="55"/>
        <v/>
      </c>
      <c r="AG159" s="40" t="s">
        <v>0</v>
      </c>
      <c r="AH159" s="38" t="str">
        <f t="shared" si="56"/>
        <v/>
      </c>
      <c r="AJ159" s="4" t="str">
        <f t="shared" si="59"/>
        <v>Ort</v>
      </c>
    </row>
    <row r="160" spans="1:40" ht="15.75" hidden="1">
      <c r="A160" s="3" t="str">
        <f t="shared" si="57"/>
        <v/>
      </c>
      <c r="B160" s="351" t="str">
        <f t="shared" si="58"/>
        <v>Datum</v>
      </c>
      <c r="C160" s="41" t="s">
        <v>75</v>
      </c>
      <c r="D160" s="42"/>
      <c r="E160" s="3">
        <v>1</v>
      </c>
      <c r="F160" s="3" t="str">
        <f>IF(H160&lt;21,COUNTIF(H$6:H160,"&lt;21"),"")</f>
        <v/>
      </c>
      <c r="G160" s="7" t="str">
        <f t="shared" si="60"/>
        <v/>
      </c>
      <c r="H160" s="350">
        <v>21</v>
      </c>
      <c r="I160" s="30" t="s">
        <v>16</v>
      </c>
      <c r="J160" s="350">
        <v>21</v>
      </c>
      <c r="K160" s="7" t="str">
        <f t="shared" si="49"/>
        <v/>
      </c>
      <c r="L160" s="350">
        <v>21</v>
      </c>
      <c r="M160" s="7" t="str">
        <f t="shared" si="50"/>
        <v/>
      </c>
      <c r="N160" s="39"/>
      <c r="O160" s="40" t="s">
        <v>0</v>
      </c>
      <c r="P160" s="39"/>
      <c r="Q160" s="39"/>
      <c r="R160" s="40" t="s">
        <v>0</v>
      </c>
      <c r="S160" s="39"/>
      <c r="T160" s="39"/>
      <c r="U160" s="40" t="s">
        <v>0</v>
      </c>
      <c r="V160" s="39"/>
      <c r="W160" s="38"/>
      <c r="X160" s="38" t="str">
        <f t="shared" si="51"/>
        <v/>
      </c>
      <c r="Y160" s="40" t="s">
        <v>0</v>
      </c>
      <c r="Z160" s="38" t="str">
        <f t="shared" si="52"/>
        <v/>
      </c>
      <c r="AA160" s="38"/>
      <c r="AB160" s="38" t="str">
        <f t="shared" si="53"/>
        <v/>
      </c>
      <c r="AC160" s="40" t="s">
        <v>0</v>
      </c>
      <c r="AD160" s="38" t="str">
        <f t="shared" si="54"/>
        <v/>
      </c>
      <c r="AE160" s="57"/>
      <c r="AF160" s="38" t="str">
        <f t="shared" si="55"/>
        <v/>
      </c>
      <c r="AG160" s="40" t="s">
        <v>0</v>
      </c>
      <c r="AH160" s="38" t="str">
        <f t="shared" si="56"/>
        <v/>
      </c>
      <c r="AJ160" s="4" t="str">
        <f t="shared" si="59"/>
        <v>Ort</v>
      </c>
    </row>
    <row r="161" spans="1:40" ht="15.75" hidden="1">
      <c r="A161" s="3" t="str">
        <f t="shared" si="57"/>
        <v/>
      </c>
      <c r="B161" s="351" t="str">
        <f t="shared" si="58"/>
        <v>Datum</v>
      </c>
      <c r="C161" s="41" t="s">
        <v>75</v>
      </c>
      <c r="D161" s="42"/>
      <c r="E161" s="3">
        <v>1</v>
      </c>
      <c r="F161" s="3" t="str">
        <f>IF(H161&lt;21,COUNTIF(H$6:H161,"&lt;21"),"")</f>
        <v/>
      </c>
      <c r="G161" s="7" t="str">
        <f t="shared" si="60"/>
        <v/>
      </c>
      <c r="H161" s="350">
        <v>21</v>
      </c>
      <c r="I161" s="30" t="s">
        <v>16</v>
      </c>
      <c r="J161" s="350">
        <v>21</v>
      </c>
      <c r="K161" s="7" t="str">
        <f t="shared" si="49"/>
        <v/>
      </c>
      <c r="L161" s="350">
        <v>21</v>
      </c>
      <c r="M161" s="7" t="str">
        <f t="shared" si="50"/>
        <v/>
      </c>
      <c r="N161" s="39"/>
      <c r="O161" s="40" t="s">
        <v>0</v>
      </c>
      <c r="P161" s="39"/>
      <c r="Q161" s="39"/>
      <c r="R161" s="40" t="s">
        <v>0</v>
      </c>
      <c r="S161" s="39"/>
      <c r="T161" s="39"/>
      <c r="U161" s="40" t="s">
        <v>0</v>
      </c>
      <c r="V161" s="39"/>
      <c r="W161" s="38"/>
      <c r="X161" s="38" t="str">
        <f t="shared" si="51"/>
        <v/>
      </c>
      <c r="Y161" s="40" t="s">
        <v>0</v>
      </c>
      <c r="Z161" s="38" t="str">
        <f t="shared" si="52"/>
        <v/>
      </c>
      <c r="AA161" s="38"/>
      <c r="AB161" s="38" t="str">
        <f t="shared" si="53"/>
        <v/>
      </c>
      <c r="AC161" s="40" t="s">
        <v>0</v>
      </c>
      <c r="AD161" s="38" t="str">
        <f t="shared" si="54"/>
        <v/>
      </c>
      <c r="AE161" s="57"/>
      <c r="AF161" s="38" t="str">
        <f t="shared" si="55"/>
        <v/>
      </c>
      <c r="AG161" s="40" t="s">
        <v>0</v>
      </c>
      <c r="AH161" s="38" t="str">
        <f t="shared" si="56"/>
        <v/>
      </c>
      <c r="AJ161" s="4" t="str">
        <f t="shared" si="59"/>
        <v>Ort</v>
      </c>
    </row>
    <row r="162" spans="1:40" ht="15.75" hidden="1">
      <c r="A162" s="3" t="str">
        <f t="shared" si="57"/>
        <v/>
      </c>
      <c r="B162" s="351" t="str">
        <f t="shared" si="58"/>
        <v>Datum</v>
      </c>
      <c r="C162" s="41" t="s">
        <v>75</v>
      </c>
      <c r="D162" s="42"/>
      <c r="E162" s="3">
        <v>1</v>
      </c>
      <c r="F162" s="3" t="str">
        <f>IF(H162&lt;21,COUNTIF(H$6:H162,"&lt;21"),"")</f>
        <v/>
      </c>
      <c r="G162" s="7" t="str">
        <f t="shared" si="60"/>
        <v/>
      </c>
      <c r="H162" s="350">
        <v>21</v>
      </c>
      <c r="I162" s="30" t="s">
        <v>16</v>
      </c>
      <c r="J162" s="350">
        <v>21</v>
      </c>
      <c r="K162" s="7" t="str">
        <f t="shared" si="49"/>
        <v/>
      </c>
      <c r="L162" s="350">
        <v>21</v>
      </c>
      <c r="M162" s="7" t="str">
        <f t="shared" si="50"/>
        <v/>
      </c>
      <c r="N162" s="39"/>
      <c r="O162" s="40" t="s">
        <v>0</v>
      </c>
      <c r="P162" s="39"/>
      <c r="Q162" s="39"/>
      <c r="R162" s="40" t="s">
        <v>0</v>
      </c>
      <c r="S162" s="39"/>
      <c r="T162" s="39"/>
      <c r="U162" s="40" t="s">
        <v>0</v>
      </c>
      <c r="V162" s="39"/>
      <c r="W162" s="38"/>
      <c r="X162" s="38" t="str">
        <f t="shared" si="51"/>
        <v/>
      </c>
      <c r="Y162" s="40" t="s">
        <v>0</v>
      </c>
      <c r="Z162" s="38" t="str">
        <f t="shared" si="52"/>
        <v/>
      </c>
      <c r="AA162" s="38"/>
      <c r="AB162" s="38" t="str">
        <f t="shared" si="53"/>
        <v/>
      </c>
      <c r="AC162" s="40" t="s">
        <v>0</v>
      </c>
      <c r="AD162" s="38" t="str">
        <f t="shared" si="54"/>
        <v/>
      </c>
      <c r="AE162" s="57"/>
      <c r="AF162" s="38" t="str">
        <f t="shared" si="55"/>
        <v/>
      </c>
      <c r="AG162" s="40" t="s">
        <v>0</v>
      </c>
      <c r="AH162" s="38" t="str">
        <f t="shared" si="56"/>
        <v/>
      </c>
      <c r="AJ162" s="4" t="str">
        <f t="shared" si="59"/>
        <v>Ort</v>
      </c>
    </row>
    <row r="163" spans="1:40" ht="15.75" hidden="1">
      <c r="A163" s="3" t="str">
        <f t="shared" si="57"/>
        <v/>
      </c>
      <c r="B163" s="351" t="str">
        <f t="shared" si="58"/>
        <v>Datum</v>
      </c>
      <c r="C163" s="41" t="s">
        <v>75</v>
      </c>
      <c r="D163" s="42"/>
      <c r="E163" s="3">
        <v>1</v>
      </c>
      <c r="F163" s="3" t="str">
        <f>IF(H163&lt;21,COUNTIF(H$6:H163,"&lt;21"),"")</f>
        <v/>
      </c>
      <c r="G163" s="7" t="str">
        <f t="shared" si="60"/>
        <v/>
      </c>
      <c r="H163" s="350">
        <v>21</v>
      </c>
      <c r="I163" s="30" t="s">
        <v>16</v>
      </c>
      <c r="J163" s="350">
        <v>21</v>
      </c>
      <c r="K163" s="7" t="str">
        <f t="shared" si="49"/>
        <v/>
      </c>
      <c r="L163" s="350">
        <v>21</v>
      </c>
      <c r="M163" s="7" t="str">
        <f t="shared" si="50"/>
        <v/>
      </c>
      <c r="N163" s="39"/>
      <c r="O163" s="40" t="s">
        <v>0</v>
      </c>
      <c r="P163" s="39"/>
      <c r="Q163" s="39"/>
      <c r="R163" s="40" t="s">
        <v>0</v>
      </c>
      <c r="S163" s="39"/>
      <c r="T163" s="39"/>
      <c r="U163" s="40" t="s">
        <v>0</v>
      </c>
      <c r="V163" s="39"/>
      <c r="W163" s="38"/>
      <c r="X163" s="38" t="str">
        <f t="shared" si="51"/>
        <v/>
      </c>
      <c r="Y163" s="40" t="s">
        <v>0</v>
      </c>
      <c r="Z163" s="38" t="str">
        <f t="shared" si="52"/>
        <v/>
      </c>
      <c r="AA163" s="38"/>
      <c r="AB163" s="38" t="str">
        <f t="shared" si="53"/>
        <v/>
      </c>
      <c r="AC163" s="40" t="s">
        <v>0</v>
      </c>
      <c r="AD163" s="38" t="str">
        <f t="shared" si="54"/>
        <v/>
      </c>
      <c r="AE163" s="57"/>
      <c r="AF163" s="38" t="str">
        <f t="shared" si="55"/>
        <v/>
      </c>
      <c r="AG163" s="40" t="s">
        <v>0</v>
      </c>
      <c r="AH163" s="38" t="str">
        <f t="shared" si="56"/>
        <v/>
      </c>
      <c r="AJ163" s="4" t="str">
        <f t="shared" si="59"/>
        <v>Ort</v>
      </c>
    </row>
    <row r="164" spans="1:40" ht="15.75" hidden="1">
      <c r="A164" s="3" t="str">
        <f t="shared" si="57"/>
        <v/>
      </c>
      <c r="B164" s="351" t="str">
        <f t="shared" si="58"/>
        <v>Datum</v>
      </c>
      <c r="C164" s="41" t="s">
        <v>75</v>
      </c>
      <c r="D164" s="42"/>
      <c r="E164" s="3">
        <v>1</v>
      </c>
      <c r="F164" s="3" t="str">
        <f>IF(H164&lt;21,COUNTIF(H$6:H164,"&lt;21"),"")</f>
        <v/>
      </c>
      <c r="G164" s="7" t="str">
        <f t="shared" si="60"/>
        <v/>
      </c>
      <c r="H164" s="350">
        <v>21</v>
      </c>
      <c r="I164" s="30" t="s">
        <v>16</v>
      </c>
      <c r="J164" s="350">
        <v>21</v>
      </c>
      <c r="K164" s="7" t="str">
        <f t="shared" si="49"/>
        <v/>
      </c>
      <c r="L164" s="350">
        <v>21</v>
      </c>
      <c r="M164" s="7" t="str">
        <f t="shared" si="50"/>
        <v/>
      </c>
      <c r="N164" s="39"/>
      <c r="O164" s="40" t="s">
        <v>0</v>
      </c>
      <c r="P164" s="39"/>
      <c r="Q164" s="39"/>
      <c r="R164" s="40" t="s">
        <v>0</v>
      </c>
      <c r="S164" s="39"/>
      <c r="T164" s="39"/>
      <c r="U164" s="40" t="s">
        <v>0</v>
      </c>
      <c r="V164" s="39"/>
      <c r="W164" s="38"/>
      <c r="X164" s="38" t="str">
        <f t="shared" si="51"/>
        <v/>
      </c>
      <c r="Y164" s="40" t="s">
        <v>0</v>
      </c>
      <c r="Z164" s="38" t="str">
        <f t="shared" si="52"/>
        <v/>
      </c>
      <c r="AA164" s="38"/>
      <c r="AB164" s="38" t="str">
        <f t="shared" si="53"/>
        <v/>
      </c>
      <c r="AC164" s="40" t="s">
        <v>0</v>
      </c>
      <c r="AD164" s="38" t="str">
        <f t="shared" si="54"/>
        <v/>
      </c>
      <c r="AE164" s="57"/>
      <c r="AF164" s="38" t="str">
        <f t="shared" si="55"/>
        <v/>
      </c>
      <c r="AG164" s="40" t="s">
        <v>0</v>
      </c>
      <c r="AH164" s="38" t="str">
        <f t="shared" si="56"/>
        <v/>
      </c>
      <c r="AJ164" s="4" t="str">
        <f t="shared" si="59"/>
        <v>Ort</v>
      </c>
    </row>
    <row r="165" spans="1:40" ht="15.75" hidden="1">
      <c r="A165" s="3" t="str">
        <f t="shared" si="57"/>
        <v/>
      </c>
      <c r="B165" s="351" t="str">
        <f t="shared" si="58"/>
        <v>Datum</v>
      </c>
      <c r="C165" s="41" t="s">
        <v>75</v>
      </c>
      <c r="D165" s="42"/>
      <c r="E165" s="3">
        <v>1</v>
      </c>
      <c r="F165" s="3" t="str">
        <f>IF(H165&lt;21,COUNTIF(H$6:H165,"&lt;21"),"")</f>
        <v/>
      </c>
      <c r="G165" s="7" t="str">
        <f t="shared" si="60"/>
        <v/>
      </c>
      <c r="H165" s="350">
        <v>21</v>
      </c>
      <c r="I165" s="30" t="s">
        <v>16</v>
      </c>
      <c r="J165" s="350">
        <v>21</v>
      </c>
      <c r="K165" s="7" t="str">
        <f t="shared" si="49"/>
        <v/>
      </c>
      <c r="L165" s="350">
        <v>21</v>
      </c>
      <c r="M165" s="7" t="str">
        <f t="shared" si="50"/>
        <v/>
      </c>
      <c r="N165" s="39"/>
      <c r="O165" s="40" t="s">
        <v>0</v>
      </c>
      <c r="P165" s="39"/>
      <c r="Q165" s="39"/>
      <c r="R165" s="40" t="s">
        <v>0</v>
      </c>
      <c r="S165" s="39"/>
      <c r="T165" s="39"/>
      <c r="U165" s="40" t="s">
        <v>0</v>
      </c>
      <c r="V165" s="39"/>
      <c r="W165" s="38"/>
      <c r="X165" s="38" t="str">
        <f t="shared" si="51"/>
        <v/>
      </c>
      <c r="Y165" s="40" t="s">
        <v>0</v>
      </c>
      <c r="Z165" s="38" t="str">
        <f t="shared" si="52"/>
        <v/>
      </c>
      <c r="AA165" s="38"/>
      <c r="AB165" s="38" t="str">
        <f t="shared" si="53"/>
        <v/>
      </c>
      <c r="AC165" s="40" t="s">
        <v>0</v>
      </c>
      <c r="AD165" s="38" t="str">
        <f t="shared" si="54"/>
        <v/>
      </c>
      <c r="AE165" s="57"/>
      <c r="AF165" s="38" t="str">
        <f t="shared" si="55"/>
        <v/>
      </c>
      <c r="AG165" s="40" t="s">
        <v>0</v>
      </c>
      <c r="AH165" s="38" t="str">
        <f t="shared" si="56"/>
        <v/>
      </c>
      <c r="AJ165" s="4" t="str">
        <f t="shared" si="59"/>
        <v>Ort</v>
      </c>
    </row>
    <row r="166" spans="1:40" ht="15.75" hidden="1">
      <c r="A166" s="3" t="str">
        <f t="shared" si="57"/>
        <v/>
      </c>
      <c r="B166" s="351" t="str">
        <f t="shared" si="58"/>
        <v>Datum</v>
      </c>
      <c r="C166" s="41" t="s">
        <v>75</v>
      </c>
      <c r="D166" s="42"/>
      <c r="E166" s="3">
        <v>1</v>
      </c>
      <c r="F166" s="3" t="str">
        <f>IF(H166&lt;21,COUNTIF(H$6:H166,"&lt;21"),"")</f>
        <v/>
      </c>
      <c r="G166" s="7" t="str">
        <f t="shared" si="60"/>
        <v/>
      </c>
      <c r="H166" s="350">
        <v>21</v>
      </c>
      <c r="I166" s="30" t="s">
        <v>16</v>
      </c>
      <c r="J166" s="350">
        <v>21</v>
      </c>
      <c r="K166" s="7" t="str">
        <f t="shared" si="49"/>
        <v/>
      </c>
      <c r="L166" s="350">
        <v>21</v>
      </c>
      <c r="M166" s="7" t="str">
        <f t="shared" si="50"/>
        <v/>
      </c>
      <c r="N166" s="39"/>
      <c r="O166" s="40" t="s">
        <v>0</v>
      </c>
      <c r="P166" s="39"/>
      <c r="Q166" s="39"/>
      <c r="R166" s="40" t="s">
        <v>0</v>
      </c>
      <c r="S166" s="39"/>
      <c r="T166" s="39"/>
      <c r="U166" s="40" t="s">
        <v>0</v>
      </c>
      <c r="V166" s="39"/>
      <c r="W166" s="38"/>
      <c r="X166" s="38" t="str">
        <f t="shared" si="51"/>
        <v/>
      </c>
      <c r="Y166" s="40" t="s">
        <v>0</v>
      </c>
      <c r="Z166" s="38" t="str">
        <f t="shared" si="52"/>
        <v/>
      </c>
      <c r="AA166" s="38"/>
      <c r="AB166" s="38" t="str">
        <f t="shared" si="53"/>
        <v/>
      </c>
      <c r="AC166" s="40" t="s">
        <v>0</v>
      </c>
      <c r="AD166" s="38" t="str">
        <f t="shared" si="54"/>
        <v/>
      </c>
      <c r="AE166" s="57"/>
      <c r="AF166" s="38" t="str">
        <f t="shared" si="55"/>
        <v/>
      </c>
      <c r="AG166" s="40" t="s">
        <v>0</v>
      </c>
      <c r="AH166" s="38" t="str">
        <f t="shared" si="56"/>
        <v/>
      </c>
      <c r="AJ166" s="4" t="str">
        <f t="shared" si="59"/>
        <v>Ort</v>
      </c>
    </row>
    <row r="167" spans="1:40" ht="15.75" hidden="1">
      <c r="A167" s="3" t="str">
        <f t="shared" si="57"/>
        <v/>
      </c>
      <c r="B167" s="351" t="str">
        <f t="shared" si="58"/>
        <v>Datum</v>
      </c>
      <c r="C167" s="41" t="s">
        <v>75</v>
      </c>
      <c r="D167" s="42"/>
      <c r="E167" s="3">
        <v>1</v>
      </c>
      <c r="F167" s="3" t="str">
        <f>IF(H167&lt;21,COUNTIF(H$6:H167,"&lt;21"),"")</f>
        <v/>
      </c>
      <c r="G167" s="7" t="str">
        <f t="shared" si="60"/>
        <v/>
      </c>
      <c r="H167" s="350">
        <v>21</v>
      </c>
      <c r="I167" s="30" t="s">
        <v>16</v>
      </c>
      <c r="J167" s="350">
        <v>21</v>
      </c>
      <c r="K167" s="7" t="str">
        <f t="shared" si="49"/>
        <v/>
      </c>
      <c r="L167" s="350">
        <v>21</v>
      </c>
      <c r="M167" s="7" t="str">
        <f t="shared" si="50"/>
        <v/>
      </c>
      <c r="N167" s="39"/>
      <c r="O167" s="40" t="s">
        <v>0</v>
      </c>
      <c r="P167" s="39"/>
      <c r="Q167" s="39"/>
      <c r="R167" s="40" t="s">
        <v>0</v>
      </c>
      <c r="S167" s="39"/>
      <c r="T167" s="39"/>
      <c r="U167" s="40" t="s">
        <v>0</v>
      </c>
      <c r="V167" s="39"/>
      <c r="W167" s="38"/>
      <c r="X167" s="38" t="str">
        <f t="shared" si="51"/>
        <v/>
      </c>
      <c r="Y167" s="40" t="s">
        <v>0</v>
      </c>
      <c r="Z167" s="38" t="str">
        <f t="shared" si="52"/>
        <v/>
      </c>
      <c r="AA167" s="38"/>
      <c r="AB167" s="38" t="str">
        <f t="shared" si="53"/>
        <v/>
      </c>
      <c r="AC167" s="40" t="s">
        <v>0</v>
      </c>
      <c r="AD167" s="38" t="str">
        <f t="shared" si="54"/>
        <v/>
      </c>
      <c r="AE167" s="57"/>
      <c r="AF167" s="38" t="str">
        <f t="shared" si="55"/>
        <v/>
      </c>
      <c r="AG167" s="40" t="s">
        <v>0</v>
      </c>
      <c r="AH167" s="38" t="str">
        <f t="shared" si="56"/>
        <v/>
      </c>
      <c r="AJ167" s="4" t="str">
        <f t="shared" si="59"/>
        <v>Ort</v>
      </c>
    </row>
    <row r="168" spans="1:40" ht="15.75" hidden="1">
      <c r="A168" s="3" t="str">
        <f t="shared" si="57"/>
        <v/>
      </c>
      <c r="B168" s="351" t="str">
        <f t="shared" si="58"/>
        <v>Datum</v>
      </c>
      <c r="C168" s="41" t="s">
        <v>75</v>
      </c>
      <c r="D168" s="42"/>
      <c r="E168" s="3">
        <v>1</v>
      </c>
      <c r="F168" s="3" t="str">
        <f>IF(H168&lt;21,COUNTIF(H$6:H168,"&lt;21"),"")</f>
        <v/>
      </c>
      <c r="G168" s="7" t="str">
        <f t="shared" si="60"/>
        <v/>
      </c>
      <c r="H168" s="350">
        <v>21</v>
      </c>
      <c r="I168" s="30" t="s">
        <v>16</v>
      </c>
      <c r="J168" s="350">
        <v>21</v>
      </c>
      <c r="K168" s="7" t="str">
        <f t="shared" si="49"/>
        <v/>
      </c>
      <c r="L168" s="350">
        <v>21</v>
      </c>
      <c r="M168" s="7" t="str">
        <f t="shared" si="50"/>
        <v/>
      </c>
      <c r="N168" s="39"/>
      <c r="O168" s="40" t="s">
        <v>0</v>
      </c>
      <c r="P168" s="39"/>
      <c r="Q168" s="39"/>
      <c r="R168" s="40" t="s">
        <v>0</v>
      </c>
      <c r="S168" s="39"/>
      <c r="T168" s="39"/>
      <c r="U168" s="40" t="s">
        <v>0</v>
      </c>
      <c r="V168" s="39"/>
      <c r="W168" s="38"/>
      <c r="X168" s="38" t="str">
        <f t="shared" si="51"/>
        <v/>
      </c>
      <c r="Y168" s="40" t="s">
        <v>0</v>
      </c>
      <c r="Z168" s="38" t="str">
        <f t="shared" si="52"/>
        <v/>
      </c>
      <c r="AA168" s="38"/>
      <c r="AB168" s="38" t="str">
        <f t="shared" si="53"/>
        <v/>
      </c>
      <c r="AC168" s="40" t="s">
        <v>0</v>
      </c>
      <c r="AD168" s="38" t="str">
        <f t="shared" si="54"/>
        <v/>
      </c>
      <c r="AE168" s="57"/>
      <c r="AF168" s="38" t="str">
        <f t="shared" si="55"/>
        <v/>
      </c>
      <c r="AG168" s="40" t="s">
        <v>0</v>
      </c>
      <c r="AH168" s="38" t="str">
        <f t="shared" si="56"/>
        <v/>
      </c>
      <c r="AJ168" s="4" t="str">
        <f t="shared" si="59"/>
        <v>Ort</v>
      </c>
    </row>
    <row r="169" spans="1:40" ht="15.75" hidden="1">
      <c r="A169" s="3" t="str">
        <f t="shared" si="57"/>
        <v/>
      </c>
      <c r="B169" s="351" t="str">
        <f t="shared" si="58"/>
        <v>Datum</v>
      </c>
      <c r="C169" s="41" t="s">
        <v>75</v>
      </c>
      <c r="D169" s="42"/>
      <c r="E169" s="3">
        <v>1</v>
      </c>
      <c r="F169" s="3" t="str">
        <f>IF(H169&lt;21,COUNTIF(H$6:H169,"&lt;21"),"")</f>
        <v/>
      </c>
      <c r="G169" s="7" t="str">
        <f t="shared" si="60"/>
        <v/>
      </c>
      <c r="H169" s="350">
        <v>21</v>
      </c>
      <c r="I169" s="30" t="s">
        <v>16</v>
      </c>
      <c r="J169" s="350">
        <v>21</v>
      </c>
      <c r="K169" s="7" t="str">
        <f t="shared" si="49"/>
        <v/>
      </c>
      <c r="L169" s="350">
        <v>21</v>
      </c>
      <c r="M169" s="7" t="str">
        <f t="shared" si="50"/>
        <v/>
      </c>
      <c r="N169" s="39"/>
      <c r="O169" s="40" t="s">
        <v>0</v>
      </c>
      <c r="P169" s="39"/>
      <c r="Q169" s="39"/>
      <c r="R169" s="40" t="s">
        <v>0</v>
      </c>
      <c r="S169" s="39"/>
      <c r="T169" s="39"/>
      <c r="U169" s="40" t="s">
        <v>0</v>
      </c>
      <c r="V169" s="39"/>
      <c r="W169" s="38"/>
      <c r="X169" s="38" t="str">
        <f t="shared" si="51"/>
        <v/>
      </c>
      <c r="Y169" s="40" t="s">
        <v>0</v>
      </c>
      <c r="Z169" s="38" t="str">
        <f t="shared" si="52"/>
        <v/>
      </c>
      <c r="AA169" s="38"/>
      <c r="AB169" s="38" t="str">
        <f t="shared" si="53"/>
        <v/>
      </c>
      <c r="AC169" s="40" t="s">
        <v>0</v>
      </c>
      <c r="AD169" s="38" t="str">
        <f t="shared" si="54"/>
        <v/>
      </c>
      <c r="AE169" s="57"/>
      <c r="AF169" s="38" t="str">
        <f t="shared" si="55"/>
        <v/>
      </c>
      <c r="AG169" s="40" t="s">
        <v>0</v>
      </c>
      <c r="AH169" s="38" t="str">
        <f t="shared" si="56"/>
        <v/>
      </c>
      <c r="AJ169" s="4" t="str">
        <f t="shared" si="59"/>
        <v>Ort</v>
      </c>
    </row>
    <row r="170" spans="1:40" ht="15.75" hidden="1">
      <c r="A170" s="3" t="str">
        <f t="shared" si="57"/>
        <v/>
      </c>
      <c r="B170" s="351" t="str">
        <f t="shared" si="58"/>
        <v>Datum</v>
      </c>
      <c r="C170" s="41" t="s">
        <v>75</v>
      </c>
      <c r="D170" s="42"/>
      <c r="E170" s="3">
        <v>1</v>
      </c>
      <c r="F170" s="3" t="str">
        <f>IF(H170&lt;21,COUNTIF(H$6:H170,"&lt;21"),"")</f>
        <v/>
      </c>
      <c r="G170" s="7" t="str">
        <f t="shared" si="60"/>
        <v/>
      </c>
      <c r="H170" s="350">
        <v>21</v>
      </c>
      <c r="I170" s="30" t="s">
        <v>16</v>
      </c>
      <c r="J170" s="350">
        <v>21</v>
      </c>
      <c r="K170" s="7" t="str">
        <f t="shared" si="49"/>
        <v/>
      </c>
      <c r="L170" s="350">
        <v>21</v>
      </c>
      <c r="M170" s="7" t="str">
        <f t="shared" si="50"/>
        <v/>
      </c>
      <c r="N170" s="39"/>
      <c r="O170" s="40" t="s">
        <v>0</v>
      </c>
      <c r="P170" s="39"/>
      <c r="Q170" s="39"/>
      <c r="R170" s="40" t="s">
        <v>0</v>
      </c>
      <c r="S170" s="39"/>
      <c r="T170" s="39"/>
      <c r="U170" s="40" t="s">
        <v>0</v>
      </c>
      <c r="V170" s="39"/>
      <c r="W170" s="38"/>
      <c r="X170" s="38" t="str">
        <f t="shared" si="51"/>
        <v/>
      </c>
      <c r="Y170" s="40" t="s">
        <v>0</v>
      </c>
      <c r="Z170" s="38" t="str">
        <f t="shared" si="52"/>
        <v/>
      </c>
      <c r="AA170" s="38"/>
      <c r="AB170" s="38" t="str">
        <f t="shared" si="53"/>
        <v/>
      </c>
      <c r="AC170" s="40" t="s">
        <v>0</v>
      </c>
      <c r="AD170" s="38" t="str">
        <f t="shared" si="54"/>
        <v/>
      </c>
      <c r="AE170" s="57"/>
      <c r="AF170" s="38" t="str">
        <f t="shared" si="55"/>
        <v/>
      </c>
      <c r="AG170" s="40" t="s">
        <v>0</v>
      </c>
      <c r="AH170" s="38" t="str">
        <f t="shared" si="56"/>
        <v/>
      </c>
      <c r="AJ170" s="4" t="str">
        <f t="shared" si="59"/>
        <v>Ort</v>
      </c>
    </row>
    <row r="171" spans="1:40" ht="15.75" hidden="1">
      <c r="A171" s="352" t="str">
        <f t="shared" si="57"/>
        <v/>
      </c>
      <c r="B171" s="351" t="str">
        <f t="shared" si="58"/>
        <v>Datum</v>
      </c>
      <c r="C171" s="41" t="s">
        <v>75</v>
      </c>
      <c r="D171" s="42"/>
      <c r="E171" s="3">
        <v>1</v>
      </c>
      <c r="F171" s="3" t="str">
        <f>IF(H171&lt;21,COUNTIF(H$6:H171,"&lt;21"),"")</f>
        <v/>
      </c>
      <c r="G171" s="7" t="str">
        <f t="shared" si="60"/>
        <v/>
      </c>
      <c r="H171" s="350">
        <v>21</v>
      </c>
      <c r="I171" s="30" t="s">
        <v>16</v>
      </c>
      <c r="J171" s="350">
        <v>21</v>
      </c>
      <c r="K171" s="7" t="str">
        <f t="shared" si="49"/>
        <v/>
      </c>
      <c r="L171" s="350">
        <v>21</v>
      </c>
      <c r="M171" s="7" t="str">
        <f t="shared" si="50"/>
        <v/>
      </c>
      <c r="N171" s="39"/>
      <c r="O171" s="40" t="s">
        <v>0</v>
      </c>
      <c r="P171" s="39"/>
      <c r="Q171" s="39"/>
      <c r="R171" s="40" t="s">
        <v>0</v>
      </c>
      <c r="S171" s="39"/>
      <c r="T171" s="39"/>
      <c r="U171" s="40" t="s">
        <v>0</v>
      </c>
      <c r="V171" s="39"/>
      <c r="W171" s="38"/>
      <c r="X171" s="38" t="str">
        <f t="shared" si="51"/>
        <v/>
      </c>
      <c r="Y171" s="40" t="s">
        <v>0</v>
      </c>
      <c r="Z171" s="38" t="str">
        <f t="shared" si="52"/>
        <v/>
      </c>
      <c r="AA171" s="38"/>
      <c r="AB171" s="38" t="str">
        <f t="shared" si="53"/>
        <v/>
      </c>
      <c r="AC171" s="40" t="s">
        <v>0</v>
      </c>
      <c r="AD171" s="38" t="str">
        <f t="shared" si="54"/>
        <v/>
      </c>
      <c r="AE171" s="57"/>
      <c r="AF171" s="38" t="str">
        <f t="shared" si="55"/>
        <v/>
      </c>
      <c r="AG171" s="40" t="s">
        <v>0</v>
      </c>
      <c r="AH171" s="38" t="str">
        <f t="shared" si="56"/>
        <v/>
      </c>
      <c r="AJ171" s="4" t="str">
        <f t="shared" si="59"/>
        <v>Ort</v>
      </c>
    </row>
    <row r="172" spans="1:40">
      <c r="A172" s="353"/>
      <c r="W172" s="35"/>
      <c r="X172" s="35"/>
      <c r="Y172" s="35"/>
      <c r="Z172" s="35"/>
      <c r="AE172" s="58"/>
    </row>
    <row r="173" spans="1:40" hidden="1">
      <c r="A173" s="353"/>
      <c r="B173" s="151"/>
      <c r="W173" s="35"/>
      <c r="X173" s="35"/>
      <c r="Y173" s="35"/>
      <c r="Z173" s="35"/>
      <c r="AE173" s="58"/>
    </row>
    <row r="174" spans="1:40" s="18" customFormat="1" ht="20.25" hidden="1">
      <c r="C174" s="14"/>
      <c r="D174" s="15"/>
      <c r="E174" s="15"/>
      <c r="F174" s="16" t="s">
        <v>134</v>
      </c>
      <c r="I174" s="16"/>
      <c r="J174" s="16"/>
      <c r="K174" s="17">
        <v>60789</v>
      </c>
      <c r="L174" s="17"/>
      <c r="M174" s="16" t="s">
        <v>135</v>
      </c>
      <c r="N174" s="14"/>
      <c r="O174" s="14"/>
      <c r="P174" s="146" t="s">
        <v>136</v>
      </c>
      <c r="Q174" s="14"/>
      <c r="R174" s="14"/>
      <c r="S174" s="14"/>
      <c r="T174" s="14"/>
      <c r="U174" s="14"/>
      <c r="V174" s="14"/>
      <c r="W174" s="36"/>
      <c r="X174" s="36"/>
      <c r="Y174" s="36"/>
      <c r="Z174" s="36"/>
      <c r="AA174" s="36"/>
      <c r="AB174" s="36"/>
      <c r="AC174" s="36"/>
      <c r="AD174" s="36"/>
      <c r="AE174" s="55"/>
      <c r="AF174" s="36"/>
      <c r="AG174" s="36"/>
      <c r="AH174" s="36"/>
      <c r="AM174" s="4"/>
      <c r="AN174" s="4"/>
    </row>
    <row r="175" spans="1:40" s="31" customFormat="1" ht="20.25" hidden="1">
      <c r="A175" s="149" t="s">
        <v>13</v>
      </c>
      <c r="B175" s="21" t="s">
        <v>84</v>
      </c>
      <c r="C175" s="26" t="s">
        <v>8</v>
      </c>
      <c r="D175" s="27" t="s">
        <v>4</v>
      </c>
      <c r="E175" s="27" t="s">
        <v>3</v>
      </c>
      <c r="F175" s="27" t="s">
        <v>13</v>
      </c>
      <c r="G175" s="349" t="s">
        <v>7</v>
      </c>
      <c r="H175" s="350" t="s">
        <v>24</v>
      </c>
      <c r="I175" s="30"/>
      <c r="J175" s="7" t="s">
        <v>25</v>
      </c>
      <c r="K175" s="349" t="s">
        <v>6</v>
      </c>
      <c r="L175" s="350" t="s">
        <v>76</v>
      </c>
      <c r="M175" s="30" t="s">
        <v>5</v>
      </c>
      <c r="N175" s="487" t="s">
        <v>29</v>
      </c>
      <c r="O175" s="487"/>
      <c r="P175" s="487"/>
      <c r="Q175" s="487" t="s">
        <v>30</v>
      </c>
      <c r="R175" s="487"/>
      <c r="S175" s="487"/>
      <c r="T175" s="487" t="s">
        <v>31</v>
      </c>
      <c r="U175" s="487"/>
      <c r="V175" s="487"/>
      <c r="W175" s="40"/>
      <c r="X175" s="488" t="s">
        <v>2</v>
      </c>
      <c r="Y175" s="488"/>
      <c r="Z175" s="488"/>
      <c r="AA175" s="40"/>
      <c r="AB175" s="488" t="s">
        <v>32</v>
      </c>
      <c r="AC175" s="488"/>
      <c r="AD175" s="488"/>
      <c r="AE175" s="56"/>
      <c r="AF175" s="488" t="s">
        <v>28</v>
      </c>
      <c r="AG175" s="488"/>
      <c r="AH175" s="488"/>
      <c r="AM175" s="18"/>
      <c r="AN175" s="18"/>
    </row>
    <row r="176" spans="1:40" ht="15.75" hidden="1">
      <c r="A176" s="3" t="str">
        <f>F176</f>
        <v/>
      </c>
      <c r="B176" s="351">
        <f>K$174</f>
        <v>60789</v>
      </c>
      <c r="C176" s="41">
        <v>0.58333333333333337</v>
      </c>
      <c r="D176" s="42">
        <v>1</v>
      </c>
      <c r="E176" s="3">
        <v>1</v>
      </c>
      <c r="F176" s="3" t="str">
        <f>IF(H176&lt;21,COUNTIF(H$6:H176,"&lt;21"),"")</f>
        <v/>
      </c>
      <c r="G176" s="7" t="str">
        <f>IF(H176=21,"",INDEX($AM$7:$AN$27,H176,2))</f>
        <v/>
      </c>
      <c r="H176" s="350">
        <v>21</v>
      </c>
      <c r="I176" s="30" t="s">
        <v>16</v>
      </c>
      <c r="J176" s="350">
        <v>21</v>
      </c>
      <c r="K176" s="7" t="str">
        <f t="shared" ref="K176:K205" si="61">IF(J176=21,"",INDEX($AM$7:$AN$27,J176,2))</f>
        <v/>
      </c>
      <c r="L176" s="350">
        <v>21</v>
      </c>
      <c r="M176" s="7" t="str">
        <f t="shared" ref="M176:M205" si="62">IF(L176=21,"",INDEX($AM$7:$AN$27,L176,2))</f>
        <v/>
      </c>
      <c r="N176" s="39"/>
      <c r="O176" s="40" t="s">
        <v>0</v>
      </c>
      <c r="P176" s="39"/>
      <c r="Q176" s="39"/>
      <c r="R176" s="40" t="s">
        <v>0</v>
      </c>
      <c r="S176" s="39"/>
      <c r="T176" s="39"/>
      <c r="U176" s="40" t="s">
        <v>0</v>
      </c>
      <c r="V176" s="39"/>
      <c r="W176" s="38"/>
      <c r="X176" s="38" t="str">
        <f t="shared" ref="X176:X205" si="63">IF(N176+P176&gt;0,IF(AB176&gt;0,IF(AB176&gt;AD176,2,IF(AB176&lt;AD176,0,1)),0),"")</f>
        <v/>
      </c>
      <c r="Y176" s="40" t="s">
        <v>0</v>
      </c>
      <c r="Z176" s="38" t="str">
        <f t="shared" ref="Z176:Z205" si="64">IF(N176+P176&gt;0,IF(AD176&gt;0,IF(AD176&gt;AB176,2,IF(AD176&lt;AB176,0,1)),0),"")</f>
        <v/>
      </c>
      <c r="AA176" s="38"/>
      <c r="AB176" s="38" t="str">
        <f t="shared" ref="AB176:AB205" si="65">IF(N176+P176&gt;0,IF(N176&gt;P176,1,0)+IF(Q176&gt;S176,1,0)+IF(T176&gt;V176,1,0),"")</f>
        <v/>
      </c>
      <c r="AC176" s="40" t="s">
        <v>0</v>
      </c>
      <c r="AD176" s="38" t="str">
        <f t="shared" ref="AD176:AD205" si="66">IF(N176+P176&gt;0,IF(N176&lt;P176,1,0)+IF(Q176&lt;S176,1,0)+IF(T176&lt;V176,1,0),"")</f>
        <v/>
      </c>
      <c r="AE176" s="57"/>
      <c r="AF176" s="38" t="str">
        <f t="shared" ref="AF176:AF205" si="67">IF(N176+P176&gt;0,N176+Q176+T176,"")</f>
        <v/>
      </c>
      <c r="AG176" s="40" t="s">
        <v>0</v>
      </c>
      <c r="AH176" s="38" t="str">
        <f t="shared" ref="AH176:AH205" si="68">IF(N176+P176&gt;0,P176+S176+V176,"")</f>
        <v/>
      </c>
      <c r="AJ176" s="4" t="str">
        <f>M$174</f>
        <v>F-Ort</v>
      </c>
      <c r="AM176" s="31"/>
      <c r="AN176" s="31"/>
    </row>
    <row r="177" spans="1:40" ht="15.75" hidden="1">
      <c r="A177" s="3" t="str">
        <f t="shared" ref="A177:A205" si="69">F177</f>
        <v/>
      </c>
      <c r="B177" s="351">
        <f t="shared" ref="B177:B205" si="70">K$174</f>
        <v>60789</v>
      </c>
      <c r="C177" s="41">
        <v>0.58333333333333337</v>
      </c>
      <c r="D177" s="42">
        <v>1</v>
      </c>
      <c r="E177" s="3">
        <v>1</v>
      </c>
      <c r="F177" s="3" t="str">
        <f>IF(H177&lt;21,COUNTIF(H$6:H177,"&lt;21"),"")</f>
        <v/>
      </c>
      <c r="G177" s="7" t="str">
        <f>IF(H177=21,"",INDEX($AM$7:$AN$27,H177,2))</f>
        <v/>
      </c>
      <c r="H177" s="350">
        <v>21</v>
      </c>
      <c r="I177" s="30" t="s">
        <v>16</v>
      </c>
      <c r="J177" s="350">
        <v>21</v>
      </c>
      <c r="K177" s="7" t="str">
        <f t="shared" si="61"/>
        <v/>
      </c>
      <c r="L177" s="350">
        <v>21</v>
      </c>
      <c r="M177" s="7" t="str">
        <f t="shared" si="62"/>
        <v/>
      </c>
      <c r="N177" s="39"/>
      <c r="O177" s="40" t="s">
        <v>0</v>
      </c>
      <c r="P177" s="39"/>
      <c r="Q177" s="39"/>
      <c r="R177" s="40" t="s">
        <v>0</v>
      </c>
      <c r="S177" s="39"/>
      <c r="T177" s="39"/>
      <c r="U177" s="40" t="s">
        <v>0</v>
      </c>
      <c r="V177" s="39"/>
      <c r="W177" s="38"/>
      <c r="X177" s="38" t="str">
        <f t="shared" si="63"/>
        <v/>
      </c>
      <c r="Y177" s="40" t="s">
        <v>0</v>
      </c>
      <c r="Z177" s="38" t="str">
        <f t="shared" si="64"/>
        <v/>
      </c>
      <c r="AA177" s="38"/>
      <c r="AB177" s="38" t="str">
        <f t="shared" si="65"/>
        <v/>
      </c>
      <c r="AC177" s="40" t="s">
        <v>0</v>
      </c>
      <c r="AD177" s="38" t="str">
        <f t="shared" si="66"/>
        <v/>
      </c>
      <c r="AE177" s="57"/>
      <c r="AF177" s="38" t="str">
        <f t="shared" si="67"/>
        <v/>
      </c>
      <c r="AG177" s="40" t="s">
        <v>0</v>
      </c>
      <c r="AH177" s="38" t="str">
        <f t="shared" si="68"/>
        <v/>
      </c>
      <c r="AJ177" s="4" t="str">
        <f t="shared" ref="AJ177:AJ205" si="71">M$174</f>
        <v>F-Ort</v>
      </c>
    </row>
    <row r="178" spans="1:40" ht="15.75" hidden="1">
      <c r="A178" s="3" t="str">
        <f t="shared" si="69"/>
        <v/>
      </c>
      <c r="B178" s="351">
        <f t="shared" si="70"/>
        <v>60789</v>
      </c>
      <c r="C178" s="41">
        <v>0.58333333333333337</v>
      </c>
      <c r="D178" s="42">
        <v>1</v>
      </c>
      <c r="E178" s="3">
        <v>1</v>
      </c>
      <c r="F178" s="3" t="str">
        <f>IF(H178&lt;21,COUNTIF(H$6:H178,"&lt;21"),"")</f>
        <v/>
      </c>
      <c r="G178" s="7" t="str">
        <f t="shared" ref="G178:G205" si="72">IF(H178=21,"",INDEX($AM$7:$AN$27,H178,2))</f>
        <v/>
      </c>
      <c r="H178" s="350">
        <v>21</v>
      </c>
      <c r="I178" s="30" t="s">
        <v>16</v>
      </c>
      <c r="J178" s="350">
        <v>21</v>
      </c>
      <c r="K178" s="7" t="str">
        <f t="shared" si="61"/>
        <v/>
      </c>
      <c r="L178" s="350">
        <v>21</v>
      </c>
      <c r="M178" s="7" t="str">
        <f t="shared" si="62"/>
        <v/>
      </c>
      <c r="N178" s="39"/>
      <c r="O178" s="40" t="s">
        <v>0</v>
      </c>
      <c r="P178" s="39"/>
      <c r="Q178" s="39"/>
      <c r="R178" s="40" t="s">
        <v>0</v>
      </c>
      <c r="S178" s="39"/>
      <c r="T178" s="39"/>
      <c r="U178" s="40" t="s">
        <v>0</v>
      </c>
      <c r="V178" s="39"/>
      <c r="W178" s="38"/>
      <c r="X178" s="38" t="str">
        <f t="shared" si="63"/>
        <v/>
      </c>
      <c r="Y178" s="40" t="s">
        <v>0</v>
      </c>
      <c r="Z178" s="38" t="str">
        <f t="shared" si="64"/>
        <v/>
      </c>
      <c r="AA178" s="38"/>
      <c r="AB178" s="38" t="str">
        <f t="shared" si="65"/>
        <v/>
      </c>
      <c r="AC178" s="40" t="s">
        <v>0</v>
      </c>
      <c r="AD178" s="38" t="str">
        <f t="shared" si="66"/>
        <v/>
      </c>
      <c r="AE178" s="57"/>
      <c r="AF178" s="38" t="str">
        <f t="shared" si="67"/>
        <v/>
      </c>
      <c r="AG178" s="40" t="s">
        <v>0</v>
      </c>
      <c r="AH178" s="38" t="str">
        <f t="shared" si="68"/>
        <v/>
      </c>
      <c r="AJ178" s="4" t="str">
        <f t="shared" si="71"/>
        <v>F-Ort</v>
      </c>
    </row>
    <row r="179" spans="1:40" ht="15.75" hidden="1">
      <c r="A179" s="3" t="str">
        <f t="shared" si="69"/>
        <v/>
      </c>
      <c r="B179" s="351">
        <f t="shared" si="70"/>
        <v>60789</v>
      </c>
      <c r="C179" s="41">
        <v>0.58333333333333337</v>
      </c>
      <c r="D179" s="42">
        <v>1</v>
      </c>
      <c r="E179" s="3">
        <v>1</v>
      </c>
      <c r="F179" s="3" t="str">
        <f>IF(H179&lt;21,COUNTIF(H$6:H179,"&lt;21"),"")</f>
        <v/>
      </c>
      <c r="G179" s="7" t="str">
        <f t="shared" si="72"/>
        <v/>
      </c>
      <c r="H179" s="350">
        <v>21</v>
      </c>
      <c r="I179" s="30" t="s">
        <v>16</v>
      </c>
      <c r="J179" s="350">
        <v>21</v>
      </c>
      <c r="K179" s="7" t="str">
        <f t="shared" si="61"/>
        <v/>
      </c>
      <c r="L179" s="350">
        <v>21</v>
      </c>
      <c r="M179" s="7" t="str">
        <f t="shared" si="62"/>
        <v/>
      </c>
      <c r="N179" s="39"/>
      <c r="O179" s="40" t="s">
        <v>0</v>
      </c>
      <c r="P179" s="39"/>
      <c r="Q179" s="39"/>
      <c r="R179" s="40" t="s">
        <v>0</v>
      </c>
      <c r="S179" s="39"/>
      <c r="T179" s="39"/>
      <c r="U179" s="40" t="s">
        <v>0</v>
      </c>
      <c r="V179" s="39"/>
      <c r="W179" s="38"/>
      <c r="X179" s="38" t="str">
        <f t="shared" si="63"/>
        <v/>
      </c>
      <c r="Y179" s="40" t="s">
        <v>0</v>
      </c>
      <c r="Z179" s="38" t="str">
        <f t="shared" si="64"/>
        <v/>
      </c>
      <c r="AA179" s="38"/>
      <c r="AB179" s="38" t="str">
        <f t="shared" si="65"/>
        <v/>
      </c>
      <c r="AC179" s="40" t="s">
        <v>0</v>
      </c>
      <c r="AD179" s="38" t="str">
        <f t="shared" si="66"/>
        <v/>
      </c>
      <c r="AE179" s="57"/>
      <c r="AF179" s="38" t="str">
        <f t="shared" si="67"/>
        <v/>
      </c>
      <c r="AG179" s="40" t="s">
        <v>0</v>
      </c>
      <c r="AH179" s="38" t="str">
        <f t="shared" si="68"/>
        <v/>
      </c>
      <c r="AJ179" s="4" t="str">
        <f t="shared" si="71"/>
        <v>F-Ort</v>
      </c>
    </row>
    <row r="180" spans="1:40" ht="15.75" hidden="1">
      <c r="A180" s="3" t="str">
        <f t="shared" si="69"/>
        <v/>
      </c>
      <c r="B180" s="351">
        <f t="shared" si="70"/>
        <v>60789</v>
      </c>
      <c r="C180" s="41" t="s">
        <v>75</v>
      </c>
      <c r="D180" s="42">
        <v>2</v>
      </c>
      <c r="E180" s="3">
        <v>1</v>
      </c>
      <c r="F180" s="3" t="str">
        <f>IF(H180&lt;21,COUNTIF(H$6:H180,"&lt;21"),"")</f>
        <v/>
      </c>
      <c r="G180" s="7" t="str">
        <f t="shared" si="72"/>
        <v/>
      </c>
      <c r="H180" s="350">
        <v>21</v>
      </c>
      <c r="I180" s="30" t="s">
        <v>16</v>
      </c>
      <c r="J180" s="350">
        <v>21</v>
      </c>
      <c r="K180" s="7" t="str">
        <f t="shared" si="61"/>
        <v/>
      </c>
      <c r="L180" s="350">
        <v>21</v>
      </c>
      <c r="M180" s="7" t="str">
        <f t="shared" si="62"/>
        <v/>
      </c>
      <c r="N180" s="39"/>
      <c r="O180" s="40" t="s">
        <v>0</v>
      </c>
      <c r="P180" s="39"/>
      <c r="Q180" s="39"/>
      <c r="R180" s="40" t="s">
        <v>0</v>
      </c>
      <c r="S180" s="39"/>
      <c r="T180" s="39"/>
      <c r="U180" s="40" t="s">
        <v>0</v>
      </c>
      <c r="V180" s="39"/>
      <c r="W180" s="38"/>
      <c r="X180" s="38" t="str">
        <f t="shared" si="63"/>
        <v/>
      </c>
      <c r="Y180" s="40" t="s">
        <v>0</v>
      </c>
      <c r="Z180" s="38" t="str">
        <f t="shared" si="64"/>
        <v/>
      </c>
      <c r="AA180" s="38"/>
      <c r="AB180" s="38" t="str">
        <f t="shared" si="65"/>
        <v/>
      </c>
      <c r="AC180" s="40" t="s">
        <v>0</v>
      </c>
      <c r="AD180" s="38" t="str">
        <f t="shared" si="66"/>
        <v/>
      </c>
      <c r="AE180" s="57"/>
      <c r="AF180" s="38" t="str">
        <f t="shared" si="67"/>
        <v/>
      </c>
      <c r="AG180" s="40" t="s">
        <v>0</v>
      </c>
      <c r="AH180" s="38" t="str">
        <f t="shared" si="68"/>
        <v/>
      </c>
      <c r="AJ180" s="4" t="str">
        <f t="shared" si="71"/>
        <v>F-Ort</v>
      </c>
    </row>
    <row r="181" spans="1:40" ht="15.75" hidden="1">
      <c r="A181" s="3" t="str">
        <f t="shared" si="69"/>
        <v/>
      </c>
      <c r="B181" s="351">
        <f t="shared" si="70"/>
        <v>60789</v>
      </c>
      <c r="C181" s="41" t="s">
        <v>75</v>
      </c>
      <c r="D181" s="42">
        <v>2</v>
      </c>
      <c r="E181" s="3">
        <v>1</v>
      </c>
      <c r="F181" s="3" t="str">
        <f>IF(H181&lt;21,COUNTIF(H$6:H181,"&lt;21"),"")</f>
        <v/>
      </c>
      <c r="G181" s="7" t="str">
        <f t="shared" si="72"/>
        <v/>
      </c>
      <c r="H181" s="350">
        <v>21</v>
      </c>
      <c r="I181" s="30" t="s">
        <v>16</v>
      </c>
      <c r="J181" s="350">
        <v>21</v>
      </c>
      <c r="K181" s="7" t="str">
        <f t="shared" si="61"/>
        <v/>
      </c>
      <c r="L181" s="350">
        <v>21</v>
      </c>
      <c r="M181" s="7" t="str">
        <f t="shared" si="62"/>
        <v/>
      </c>
      <c r="N181" s="39"/>
      <c r="O181" s="40" t="s">
        <v>0</v>
      </c>
      <c r="P181" s="39"/>
      <c r="Q181" s="39"/>
      <c r="R181" s="40" t="s">
        <v>0</v>
      </c>
      <c r="S181" s="39"/>
      <c r="T181" s="39"/>
      <c r="U181" s="40" t="s">
        <v>0</v>
      </c>
      <c r="V181" s="39"/>
      <c r="W181" s="38"/>
      <c r="X181" s="38" t="str">
        <f t="shared" si="63"/>
        <v/>
      </c>
      <c r="Y181" s="40" t="s">
        <v>0</v>
      </c>
      <c r="Z181" s="38" t="str">
        <f t="shared" si="64"/>
        <v/>
      </c>
      <c r="AA181" s="38"/>
      <c r="AB181" s="38" t="str">
        <f t="shared" si="65"/>
        <v/>
      </c>
      <c r="AC181" s="40" t="s">
        <v>0</v>
      </c>
      <c r="AD181" s="38" t="str">
        <f t="shared" si="66"/>
        <v/>
      </c>
      <c r="AE181" s="57"/>
      <c r="AF181" s="38" t="str">
        <f t="shared" si="67"/>
        <v/>
      </c>
      <c r="AG181" s="40" t="s">
        <v>0</v>
      </c>
      <c r="AH181" s="38" t="str">
        <f t="shared" si="68"/>
        <v/>
      </c>
      <c r="AJ181" s="4" t="str">
        <f t="shared" si="71"/>
        <v>F-Ort</v>
      </c>
    </row>
    <row r="182" spans="1:40" ht="15.75" hidden="1">
      <c r="A182" s="3" t="str">
        <f t="shared" si="69"/>
        <v/>
      </c>
      <c r="B182" s="351">
        <f t="shared" si="70"/>
        <v>60789</v>
      </c>
      <c r="C182" s="41" t="s">
        <v>75</v>
      </c>
      <c r="D182" s="42">
        <v>2</v>
      </c>
      <c r="E182" s="3">
        <v>1</v>
      </c>
      <c r="F182" s="3" t="str">
        <f>IF(H182&lt;21,COUNTIF(H$6:H182,"&lt;21"),"")</f>
        <v/>
      </c>
      <c r="G182" s="7" t="str">
        <f t="shared" si="72"/>
        <v/>
      </c>
      <c r="H182" s="350">
        <v>21</v>
      </c>
      <c r="I182" s="30" t="s">
        <v>16</v>
      </c>
      <c r="J182" s="350">
        <v>21</v>
      </c>
      <c r="K182" s="7" t="str">
        <f t="shared" si="61"/>
        <v/>
      </c>
      <c r="L182" s="350">
        <v>21</v>
      </c>
      <c r="M182" s="7" t="str">
        <f t="shared" si="62"/>
        <v/>
      </c>
      <c r="N182" s="39"/>
      <c r="O182" s="40" t="s">
        <v>0</v>
      </c>
      <c r="P182" s="39"/>
      <c r="Q182" s="39"/>
      <c r="R182" s="40" t="s">
        <v>0</v>
      </c>
      <c r="S182" s="39"/>
      <c r="T182" s="39"/>
      <c r="U182" s="40" t="s">
        <v>0</v>
      </c>
      <c r="V182" s="39"/>
      <c r="W182" s="38"/>
      <c r="X182" s="38" t="str">
        <f t="shared" si="63"/>
        <v/>
      </c>
      <c r="Y182" s="40" t="s">
        <v>0</v>
      </c>
      <c r="Z182" s="38" t="str">
        <f t="shared" si="64"/>
        <v/>
      </c>
      <c r="AA182" s="38"/>
      <c r="AB182" s="38" t="str">
        <f t="shared" si="65"/>
        <v/>
      </c>
      <c r="AC182" s="40" t="s">
        <v>0</v>
      </c>
      <c r="AD182" s="38" t="str">
        <f t="shared" si="66"/>
        <v/>
      </c>
      <c r="AE182" s="57"/>
      <c r="AF182" s="38" t="str">
        <f t="shared" si="67"/>
        <v/>
      </c>
      <c r="AG182" s="40" t="s">
        <v>0</v>
      </c>
      <c r="AH182" s="38" t="str">
        <f t="shared" si="68"/>
        <v/>
      </c>
      <c r="AJ182" s="4" t="str">
        <f t="shared" si="71"/>
        <v>F-Ort</v>
      </c>
    </row>
    <row r="183" spans="1:40" ht="15.75" hidden="1">
      <c r="A183" s="3" t="str">
        <f t="shared" si="69"/>
        <v/>
      </c>
      <c r="B183" s="351">
        <f t="shared" si="70"/>
        <v>60789</v>
      </c>
      <c r="C183" s="41" t="s">
        <v>75</v>
      </c>
      <c r="D183" s="42">
        <v>2</v>
      </c>
      <c r="E183" s="3">
        <v>1</v>
      </c>
      <c r="F183" s="3" t="str">
        <f>IF(H183&lt;21,COUNTIF(H$6:H183,"&lt;21"),"")</f>
        <v/>
      </c>
      <c r="G183" s="7" t="str">
        <f t="shared" si="72"/>
        <v/>
      </c>
      <c r="H183" s="350">
        <v>21</v>
      </c>
      <c r="I183" s="30" t="s">
        <v>16</v>
      </c>
      <c r="J183" s="350">
        <v>21</v>
      </c>
      <c r="K183" s="7" t="str">
        <f t="shared" si="61"/>
        <v/>
      </c>
      <c r="L183" s="350">
        <v>21</v>
      </c>
      <c r="M183" s="7" t="str">
        <f t="shared" si="62"/>
        <v/>
      </c>
      <c r="N183" s="39"/>
      <c r="O183" s="40" t="s">
        <v>0</v>
      </c>
      <c r="P183" s="39"/>
      <c r="Q183" s="39"/>
      <c r="R183" s="40" t="s">
        <v>0</v>
      </c>
      <c r="S183" s="39"/>
      <c r="T183" s="39"/>
      <c r="U183" s="40" t="s">
        <v>0</v>
      </c>
      <c r="V183" s="39"/>
      <c r="W183" s="38"/>
      <c r="X183" s="38" t="str">
        <f t="shared" si="63"/>
        <v/>
      </c>
      <c r="Y183" s="40" t="s">
        <v>0</v>
      </c>
      <c r="Z183" s="38" t="str">
        <f t="shared" si="64"/>
        <v/>
      </c>
      <c r="AA183" s="38"/>
      <c r="AB183" s="38" t="str">
        <f t="shared" si="65"/>
        <v/>
      </c>
      <c r="AC183" s="40" t="s">
        <v>0</v>
      </c>
      <c r="AD183" s="38" t="str">
        <f t="shared" si="66"/>
        <v/>
      </c>
      <c r="AE183" s="57"/>
      <c r="AF183" s="38" t="str">
        <f t="shared" si="67"/>
        <v/>
      </c>
      <c r="AG183" s="40" t="s">
        <v>0</v>
      </c>
      <c r="AH183" s="38" t="str">
        <f t="shared" si="68"/>
        <v/>
      </c>
      <c r="AJ183" s="4" t="str">
        <f t="shared" si="71"/>
        <v>F-Ort</v>
      </c>
    </row>
    <row r="184" spans="1:40" ht="15.75" hidden="1">
      <c r="A184" s="3" t="str">
        <f t="shared" si="69"/>
        <v/>
      </c>
      <c r="B184" s="351">
        <f t="shared" si="70"/>
        <v>60789</v>
      </c>
      <c r="C184" s="41" t="s">
        <v>75</v>
      </c>
      <c r="D184" s="42">
        <v>3</v>
      </c>
      <c r="E184" s="3">
        <v>1</v>
      </c>
      <c r="F184" s="3" t="str">
        <f>IF(H184&lt;21,COUNTIF(H$6:H184,"&lt;21"),"")</f>
        <v/>
      </c>
      <c r="G184" s="7" t="str">
        <f t="shared" si="72"/>
        <v/>
      </c>
      <c r="H184" s="350">
        <v>21</v>
      </c>
      <c r="I184" s="30" t="s">
        <v>16</v>
      </c>
      <c r="J184" s="350">
        <v>21</v>
      </c>
      <c r="K184" s="7" t="str">
        <f t="shared" si="61"/>
        <v/>
      </c>
      <c r="L184" s="350">
        <v>21</v>
      </c>
      <c r="M184" s="7" t="str">
        <f t="shared" si="62"/>
        <v/>
      </c>
      <c r="N184" s="39"/>
      <c r="O184" s="40" t="s">
        <v>0</v>
      </c>
      <c r="P184" s="39"/>
      <c r="Q184" s="39"/>
      <c r="R184" s="40" t="s">
        <v>0</v>
      </c>
      <c r="S184" s="39"/>
      <c r="T184" s="39"/>
      <c r="U184" s="40" t="s">
        <v>0</v>
      </c>
      <c r="V184" s="39"/>
      <c r="W184" s="38"/>
      <c r="X184" s="38" t="str">
        <f t="shared" si="63"/>
        <v/>
      </c>
      <c r="Y184" s="40" t="s">
        <v>0</v>
      </c>
      <c r="Z184" s="38" t="str">
        <f t="shared" si="64"/>
        <v/>
      </c>
      <c r="AA184" s="38"/>
      <c r="AB184" s="38" t="str">
        <f t="shared" si="65"/>
        <v/>
      </c>
      <c r="AC184" s="40" t="s">
        <v>0</v>
      </c>
      <c r="AD184" s="38" t="str">
        <f t="shared" si="66"/>
        <v/>
      </c>
      <c r="AE184" s="57"/>
      <c r="AF184" s="38" t="str">
        <f t="shared" si="67"/>
        <v/>
      </c>
      <c r="AG184" s="40" t="s">
        <v>0</v>
      </c>
      <c r="AH184" s="38" t="str">
        <f t="shared" si="68"/>
        <v/>
      </c>
      <c r="AJ184" s="4" t="str">
        <f t="shared" si="71"/>
        <v>F-Ort</v>
      </c>
    </row>
    <row r="185" spans="1:40" ht="15.75" hidden="1">
      <c r="A185" s="3" t="str">
        <f t="shared" si="69"/>
        <v/>
      </c>
      <c r="B185" s="351">
        <f t="shared" si="70"/>
        <v>60789</v>
      </c>
      <c r="C185" s="41" t="s">
        <v>75</v>
      </c>
      <c r="D185" s="42">
        <v>3</v>
      </c>
      <c r="E185" s="3">
        <v>1</v>
      </c>
      <c r="F185" s="3" t="str">
        <f>IF(H185&lt;21,COUNTIF(H$6:H185,"&lt;21"),"")</f>
        <v/>
      </c>
      <c r="G185" s="7" t="str">
        <f t="shared" si="72"/>
        <v/>
      </c>
      <c r="H185" s="350">
        <v>21</v>
      </c>
      <c r="I185" s="30" t="s">
        <v>16</v>
      </c>
      <c r="J185" s="350">
        <v>21</v>
      </c>
      <c r="K185" s="7" t="str">
        <f t="shared" si="61"/>
        <v/>
      </c>
      <c r="L185" s="350">
        <v>21</v>
      </c>
      <c r="M185" s="7" t="str">
        <f t="shared" si="62"/>
        <v/>
      </c>
      <c r="N185" s="39"/>
      <c r="O185" s="40" t="s">
        <v>0</v>
      </c>
      <c r="P185" s="39"/>
      <c r="Q185" s="39"/>
      <c r="R185" s="40" t="s">
        <v>0</v>
      </c>
      <c r="S185" s="39"/>
      <c r="T185" s="39"/>
      <c r="U185" s="40" t="s">
        <v>0</v>
      </c>
      <c r="V185" s="39"/>
      <c r="W185" s="38"/>
      <c r="X185" s="38" t="str">
        <f t="shared" si="63"/>
        <v/>
      </c>
      <c r="Y185" s="40" t="s">
        <v>0</v>
      </c>
      <c r="Z185" s="38" t="str">
        <f t="shared" si="64"/>
        <v/>
      </c>
      <c r="AA185" s="38"/>
      <c r="AB185" s="38" t="str">
        <f t="shared" si="65"/>
        <v/>
      </c>
      <c r="AC185" s="40" t="s">
        <v>0</v>
      </c>
      <c r="AD185" s="38" t="str">
        <f t="shared" si="66"/>
        <v/>
      </c>
      <c r="AE185" s="57"/>
      <c r="AF185" s="38" t="str">
        <f t="shared" si="67"/>
        <v/>
      </c>
      <c r="AG185" s="40" t="s">
        <v>0</v>
      </c>
      <c r="AH185" s="38" t="str">
        <f t="shared" si="68"/>
        <v/>
      </c>
      <c r="AJ185" s="4" t="str">
        <f t="shared" si="71"/>
        <v>F-Ort</v>
      </c>
    </row>
    <row r="186" spans="1:40" ht="15.75" hidden="1">
      <c r="A186" s="3" t="str">
        <f t="shared" si="69"/>
        <v/>
      </c>
      <c r="B186" s="351">
        <f t="shared" si="70"/>
        <v>60789</v>
      </c>
      <c r="C186" s="41" t="s">
        <v>75</v>
      </c>
      <c r="D186" s="42">
        <v>3</v>
      </c>
      <c r="E186" s="3">
        <v>1</v>
      </c>
      <c r="F186" s="3" t="str">
        <f>IF(H186&lt;21,COUNTIF(H$6:H186,"&lt;21"),"")</f>
        <v/>
      </c>
      <c r="G186" s="7" t="str">
        <f t="shared" si="72"/>
        <v/>
      </c>
      <c r="H186" s="350">
        <v>21</v>
      </c>
      <c r="I186" s="30" t="s">
        <v>16</v>
      </c>
      <c r="J186" s="350">
        <v>21</v>
      </c>
      <c r="K186" s="7" t="str">
        <f t="shared" si="61"/>
        <v/>
      </c>
      <c r="L186" s="350">
        <v>21</v>
      </c>
      <c r="M186" s="7" t="str">
        <f t="shared" si="62"/>
        <v/>
      </c>
      <c r="N186" s="39"/>
      <c r="O186" s="40" t="s">
        <v>0</v>
      </c>
      <c r="P186" s="39"/>
      <c r="Q186" s="39"/>
      <c r="R186" s="40" t="s">
        <v>0</v>
      </c>
      <c r="S186" s="39"/>
      <c r="T186" s="39"/>
      <c r="U186" s="40" t="s">
        <v>0</v>
      </c>
      <c r="V186" s="39"/>
      <c r="W186" s="38"/>
      <c r="X186" s="38" t="str">
        <f t="shared" si="63"/>
        <v/>
      </c>
      <c r="Y186" s="40" t="s">
        <v>0</v>
      </c>
      <c r="Z186" s="38" t="str">
        <f t="shared" si="64"/>
        <v/>
      </c>
      <c r="AA186" s="38"/>
      <c r="AB186" s="38" t="str">
        <f t="shared" si="65"/>
        <v/>
      </c>
      <c r="AC186" s="40" t="s">
        <v>0</v>
      </c>
      <c r="AD186" s="38" t="str">
        <f t="shared" si="66"/>
        <v/>
      </c>
      <c r="AE186" s="57"/>
      <c r="AF186" s="38" t="str">
        <f t="shared" si="67"/>
        <v/>
      </c>
      <c r="AG186" s="40" t="s">
        <v>0</v>
      </c>
      <c r="AH186" s="38" t="str">
        <f t="shared" si="68"/>
        <v/>
      </c>
      <c r="AJ186" s="4" t="str">
        <f t="shared" si="71"/>
        <v>F-Ort</v>
      </c>
    </row>
    <row r="187" spans="1:40" ht="15.75" hidden="1">
      <c r="A187" s="3" t="str">
        <f t="shared" si="69"/>
        <v/>
      </c>
      <c r="B187" s="351">
        <f t="shared" si="70"/>
        <v>60789</v>
      </c>
      <c r="C187" s="41" t="s">
        <v>75</v>
      </c>
      <c r="D187" s="42">
        <v>3</v>
      </c>
      <c r="E187" s="3">
        <v>1</v>
      </c>
      <c r="F187" s="3" t="str">
        <f>IF(H187&lt;21,COUNTIF(H$6:H187,"&lt;21"),"")</f>
        <v/>
      </c>
      <c r="G187" s="7" t="str">
        <f t="shared" si="72"/>
        <v/>
      </c>
      <c r="H187" s="350">
        <v>21</v>
      </c>
      <c r="I187" s="30" t="s">
        <v>16</v>
      </c>
      <c r="J187" s="350">
        <v>21</v>
      </c>
      <c r="K187" s="7" t="str">
        <f t="shared" si="61"/>
        <v/>
      </c>
      <c r="L187" s="350">
        <v>21</v>
      </c>
      <c r="M187" s="7" t="str">
        <f t="shared" si="62"/>
        <v/>
      </c>
      <c r="N187" s="39"/>
      <c r="O187" s="40" t="s">
        <v>0</v>
      </c>
      <c r="P187" s="39"/>
      <c r="Q187" s="39"/>
      <c r="R187" s="40" t="s">
        <v>0</v>
      </c>
      <c r="S187" s="39"/>
      <c r="T187" s="39"/>
      <c r="U187" s="40" t="s">
        <v>0</v>
      </c>
      <c r="V187" s="39"/>
      <c r="W187" s="38"/>
      <c r="X187" s="38" t="str">
        <f t="shared" si="63"/>
        <v/>
      </c>
      <c r="Y187" s="40" t="s">
        <v>0</v>
      </c>
      <c r="Z187" s="38" t="str">
        <f t="shared" si="64"/>
        <v/>
      </c>
      <c r="AA187" s="38"/>
      <c r="AB187" s="38" t="str">
        <f t="shared" si="65"/>
        <v/>
      </c>
      <c r="AC187" s="40" t="s">
        <v>0</v>
      </c>
      <c r="AD187" s="38" t="str">
        <f t="shared" si="66"/>
        <v/>
      </c>
      <c r="AE187" s="57"/>
      <c r="AF187" s="38" t="str">
        <f t="shared" si="67"/>
        <v/>
      </c>
      <c r="AG187" s="40" t="s">
        <v>0</v>
      </c>
      <c r="AH187" s="38" t="str">
        <f t="shared" si="68"/>
        <v/>
      </c>
      <c r="AJ187" s="4" t="str">
        <f t="shared" si="71"/>
        <v>F-Ort</v>
      </c>
    </row>
    <row r="188" spans="1:40" ht="15.75" hidden="1">
      <c r="A188" s="3" t="str">
        <f t="shared" si="69"/>
        <v/>
      </c>
      <c r="B188" s="351">
        <f t="shared" si="70"/>
        <v>60789</v>
      </c>
      <c r="C188" s="41" t="s">
        <v>75</v>
      </c>
      <c r="D188" s="42">
        <v>4</v>
      </c>
      <c r="E188" s="3">
        <v>1</v>
      </c>
      <c r="F188" s="3" t="str">
        <f>IF(H188&lt;21,COUNTIF(H$6:H188,"&lt;21"),"")</f>
        <v/>
      </c>
      <c r="G188" s="7" t="str">
        <f t="shared" si="72"/>
        <v/>
      </c>
      <c r="H188" s="350">
        <v>21</v>
      </c>
      <c r="I188" s="30" t="s">
        <v>16</v>
      </c>
      <c r="J188" s="350">
        <v>21</v>
      </c>
      <c r="K188" s="7" t="str">
        <f t="shared" si="61"/>
        <v/>
      </c>
      <c r="L188" s="350">
        <v>21</v>
      </c>
      <c r="M188" s="7" t="str">
        <f t="shared" si="62"/>
        <v/>
      </c>
      <c r="N188" s="39"/>
      <c r="O188" s="40" t="s">
        <v>0</v>
      </c>
      <c r="P188" s="39"/>
      <c r="Q188" s="39"/>
      <c r="R188" s="40" t="s">
        <v>0</v>
      </c>
      <c r="S188" s="39"/>
      <c r="T188" s="39"/>
      <c r="U188" s="40" t="s">
        <v>0</v>
      </c>
      <c r="V188" s="39"/>
      <c r="W188" s="38"/>
      <c r="X188" s="38" t="str">
        <f t="shared" si="63"/>
        <v/>
      </c>
      <c r="Y188" s="40" t="s">
        <v>0</v>
      </c>
      <c r="Z188" s="38" t="str">
        <f t="shared" si="64"/>
        <v/>
      </c>
      <c r="AA188" s="38"/>
      <c r="AB188" s="38" t="str">
        <f t="shared" si="65"/>
        <v/>
      </c>
      <c r="AC188" s="40" t="s">
        <v>0</v>
      </c>
      <c r="AD188" s="38" t="str">
        <f t="shared" si="66"/>
        <v/>
      </c>
      <c r="AE188" s="57"/>
      <c r="AF188" s="38" t="str">
        <f t="shared" si="67"/>
        <v/>
      </c>
      <c r="AG188" s="40" t="s">
        <v>0</v>
      </c>
      <c r="AH188" s="38" t="str">
        <f t="shared" si="68"/>
        <v/>
      </c>
      <c r="AJ188" s="4" t="str">
        <f t="shared" si="71"/>
        <v>F-Ort</v>
      </c>
    </row>
    <row r="189" spans="1:40" s="31" customFormat="1" ht="15.75" hidden="1">
      <c r="A189" s="3" t="str">
        <f t="shared" si="69"/>
        <v/>
      </c>
      <c r="B189" s="351">
        <f t="shared" si="70"/>
        <v>60789</v>
      </c>
      <c r="C189" s="41" t="s">
        <v>75</v>
      </c>
      <c r="D189" s="42">
        <v>4</v>
      </c>
      <c r="E189" s="3">
        <v>1</v>
      </c>
      <c r="F189" s="3" t="str">
        <f>IF(H189&lt;21,COUNTIF(H$6:H189,"&lt;21"),"")</f>
        <v/>
      </c>
      <c r="G189" s="7" t="str">
        <f t="shared" si="72"/>
        <v/>
      </c>
      <c r="H189" s="350">
        <v>21</v>
      </c>
      <c r="I189" s="30" t="s">
        <v>16</v>
      </c>
      <c r="J189" s="350">
        <v>21</v>
      </c>
      <c r="K189" s="7" t="str">
        <f t="shared" si="61"/>
        <v/>
      </c>
      <c r="L189" s="350">
        <v>21</v>
      </c>
      <c r="M189" s="7" t="str">
        <f t="shared" si="62"/>
        <v/>
      </c>
      <c r="N189" s="39"/>
      <c r="O189" s="40" t="s">
        <v>0</v>
      </c>
      <c r="P189" s="39"/>
      <c r="Q189" s="39"/>
      <c r="R189" s="40" t="s">
        <v>0</v>
      </c>
      <c r="S189" s="39"/>
      <c r="T189" s="39"/>
      <c r="U189" s="40" t="s">
        <v>0</v>
      </c>
      <c r="V189" s="39"/>
      <c r="W189" s="38"/>
      <c r="X189" s="38" t="str">
        <f t="shared" si="63"/>
        <v/>
      </c>
      <c r="Y189" s="40" t="s">
        <v>0</v>
      </c>
      <c r="Z189" s="38" t="str">
        <f t="shared" si="64"/>
        <v/>
      </c>
      <c r="AA189" s="38"/>
      <c r="AB189" s="38" t="str">
        <f t="shared" si="65"/>
        <v/>
      </c>
      <c r="AC189" s="40" t="s">
        <v>0</v>
      </c>
      <c r="AD189" s="38" t="str">
        <f t="shared" si="66"/>
        <v/>
      </c>
      <c r="AE189" s="57"/>
      <c r="AF189" s="38" t="str">
        <f t="shared" si="67"/>
        <v/>
      </c>
      <c r="AG189" s="40" t="s">
        <v>0</v>
      </c>
      <c r="AH189" s="38" t="str">
        <f t="shared" si="68"/>
        <v/>
      </c>
      <c r="AJ189" s="4" t="str">
        <f t="shared" si="71"/>
        <v>F-Ort</v>
      </c>
      <c r="AM189" s="4"/>
      <c r="AN189" s="4"/>
    </row>
    <row r="190" spans="1:40" s="31" customFormat="1" ht="15.75" hidden="1">
      <c r="A190" s="3" t="str">
        <f t="shared" si="69"/>
        <v/>
      </c>
      <c r="B190" s="351">
        <f t="shared" si="70"/>
        <v>60789</v>
      </c>
      <c r="C190" s="41" t="s">
        <v>75</v>
      </c>
      <c r="D190" s="42">
        <v>4</v>
      </c>
      <c r="E190" s="3">
        <v>1</v>
      </c>
      <c r="F190" s="3" t="str">
        <f>IF(H190&lt;21,COUNTIF(H$6:H190,"&lt;21"),"")</f>
        <v/>
      </c>
      <c r="G190" s="7" t="str">
        <f t="shared" si="72"/>
        <v/>
      </c>
      <c r="H190" s="350">
        <v>21</v>
      </c>
      <c r="I190" s="30" t="s">
        <v>16</v>
      </c>
      <c r="J190" s="350">
        <v>21</v>
      </c>
      <c r="K190" s="7" t="str">
        <f t="shared" si="61"/>
        <v/>
      </c>
      <c r="L190" s="350">
        <v>21</v>
      </c>
      <c r="M190" s="7" t="str">
        <f t="shared" si="62"/>
        <v/>
      </c>
      <c r="N190" s="39"/>
      <c r="O190" s="40" t="s">
        <v>0</v>
      </c>
      <c r="P190" s="39"/>
      <c r="Q190" s="39"/>
      <c r="R190" s="40" t="s">
        <v>0</v>
      </c>
      <c r="S190" s="39"/>
      <c r="T190" s="39"/>
      <c r="U190" s="40" t="s">
        <v>0</v>
      </c>
      <c r="V190" s="39"/>
      <c r="W190" s="38"/>
      <c r="X190" s="38" t="str">
        <f t="shared" si="63"/>
        <v/>
      </c>
      <c r="Y190" s="40" t="s">
        <v>0</v>
      </c>
      <c r="Z190" s="38" t="str">
        <f t="shared" si="64"/>
        <v/>
      </c>
      <c r="AA190" s="38"/>
      <c r="AB190" s="38" t="str">
        <f t="shared" si="65"/>
        <v/>
      </c>
      <c r="AC190" s="40" t="s">
        <v>0</v>
      </c>
      <c r="AD190" s="38" t="str">
        <f t="shared" si="66"/>
        <v/>
      </c>
      <c r="AE190" s="57"/>
      <c r="AF190" s="38" t="str">
        <f t="shared" si="67"/>
        <v/>
      </c>
      <c r="AG190" s="40" t="s">
        <v>0</v>
      </c>
      <c r="AH190" s="38" t="str">
        <f t="shared" si="68"/>
        <v/>
      </c>
      <c r="AJ190" s="4" t="str">
        <f t="shared" si="71"/>
        <v>F-Ort</v>
      </c>
    </row>
    <row r="191" spans="1:40" ht="15.75" hidden="1">
      <c r="A191" s="3" t="str">
        <f t="shared" si="69"/>
        <v/>
      </c>
      <c r="B191" s="351">
        <f t="shared" si="70"/>
        <v>60789</v>
      </c>
      <c r="C191" s="41" t="s">
        <v>75</v>
      </c>
      <c r="D191" s="42">
        <v>4</v>
      </c>
      <c r="E191" s="3">
        <v>1</v>
      </c>
      <c r="F191" s="3" t="str">
        <f>IF(H191&lt;21,COUNTIF(H$6:H191,"&lt;21"),"")</f>
        <v/>
      </c>
      <c r="G191" s="7" t="str">
        <f t="shared" si="72"/>
        <v/>
      </c>
      <c r="H191" s="350">
        <v>21</v>
      </c>
      <c r="I191" s="30" t="s">
        <v>16</v>
      </c>
      <c r="J191" s="350">
        <v>21</v>
      </c>
      <c r="K191" s="7" t="str">
        <f t="shared" si="61"/>
        <v/>
      </c>
      <c r="L191" s="350">
        <v>21</v>
      </c>
      <c r="M191" s="7" t="str">
        <f t="shared" si="62"/>
        <v/>
      </c>
      <c r="N191" s="39"/>
      <c r="O191" s="40" t="s">
        <v>0</v>
      </c>
      <c r="P191" s="39"/>
      <c r="Q191" s="39"/>
      <c r="R191" s="40" t="s">
        <v>0</v>
      </c>
      <c r="S191" s="39"/>
      <c r="T191" s="39"/>
      <c r="U191" s="40" t="s">
        <v>0</v>
      </c>
      <c r="V191" s="39"/>
      <c r="W191" s="38"/>
      <c r="X191" s="38" t="str">
        <f t="shared" si="63"/>
        <v/>
      </c>
      <c r="Y191" s="40" t="s">
        <v>0</v>
      </c>
      <c r="Z191" s="38" t="str">
        <f t="shared" si="64"/>
        <v/>
      </c>
      <c r="AA191" s="38"/>
      <c r="AB191" s="38" t="str">
        <f t="shared" si="65"/>
        <v/>
      </c>
      <c r="AC191" s="40" t="s">
        <v>0</v>
      </c>
      <c r="AD191" s="38" t="str">
        <f t="shared" si="66"/>
        <v/>
      </c>
      <c r="AE191" s="57"/>
      <c r="AF191" s="38" t="str">
        <f t="shared" si="67"/>
        <v/>
      </c>
      <c r="AG191" s="40" t="s">
        <v>0</v>
      </c>
      <c r="AH191" s="38" t="str">
        <f t="shared" si="68"/>
        <v/>
      </c>
      <c r="AJ191" s="4" t="str">
        <f t="shared" si="71"/>
        <v>F-Ort</v>
      </c>
      <c r="AM191" s="31"/>
      <c r="AN191" s="31"/>
    </row>
    <row r="192" spans="1:40" ht="15.75" hidden="1">
      <c r="A192" s="3" t="str">
        <f t="shared" si="69"/>
        <v/>
      </c>
      <c r="B192" s="351">
        <f t="shared" si="70"/>
        <v>60789</v>
      </c>
      <c r="C192" s="41" t="s">
        <v>75</v>
      </c>
      <c r="D192" s="42">
        <v>5</v>
      </c>
      <c r="E192" s="3">
        <v>1</v>
      </c>
      <c r="F192" s="3" t="str">
        <f>IF(H192&lt;21,COUNTIF(H$6:H192,"&lt;21"),"")</f>
        <v/>
      </c>
      <c r="G192" s="7" t="str">
        <f t="shared" si="72"/>
        <v/>
      </c>
      <c r="H192" s="350">
        <v>21</v>
      </c>
      <c r="I192" s="30" t="s">
        <v>16</v>
      </c>
      <c r="J192" s="350">
        <v>21</v>
      </c>
      <c r="K192" s="7" t="str">
        <f t="shared" si="61"/>
        <v/>
      </c>
      <c r="L192" s="350">
        <v>21</v>
      </c>
      <c r="M192" s="7" t="str">
        <f t="shared" si="62"/>
        <v/>
      </c>
      <c r="N192" s="39"/>
      <c r="O192" s="40" t="s">
        <v>0</v>
      </c>
      <c r="P192" s="39"/>
      <c r="Q192" s="39"/>
      <c r="R192" s="40" t="s">
        <v>0</v>
      </c>
      <c r="S192" s="39"/>
      <c r="T192" s="39"/>
      <c r="U192" s="40" t="s">
        <v>0</v>
      </c>
      <c r="V192" s="39"/>
      <c r="W192" s="38"/>
      <c r="X192" s="38" t="str">
        <f t="shared" si="63"/>
        <v/>
      </c>
      <c r="Y192" s="40" t="s">
        <v>0</v>
      </c>
      <c r="Z192" s="38" t="str">
        <f t="shared" si="64"/>
        <v/>
      </c>
      <c r="AA192" s="38"/>
      <c r="AB192" s="38" t="str">
        <f t="shared" si="65"/>
        <v/>
      </c>
      <c r="AC192" s="40" t="s">
        <v>0</v>
      </c>
      <c r="AD192" s="38" t="str">
        <f t="shared" si="66"/>
        <v/>
      </c>
      <c r="AE192" s="57"/>
      <c r="AF192" s="38" t="str">
        <f t="shared" si="67"/>
        <v/>
      </c>
      <c r="AG192" s="40" t="s">
        <v>0</v>
      </c>
      <c r="AH192" s="38" t="str">
        <f t="shared" si="68"/>
        <v/>
      </c>
      <c r="AJ192" s="4" t="str">
        <f t="shared" si="71"/>
        <v>F-Ort</v>
      </c>
    </row>
    <row r="193" spans="1:38" ht="15.75" hidden="1">
      <c r="A193" s="3" t="str">
        <f t="shared" si="69"/>
        <v/>
      </c>
      <c r="B193" s="351">
        <f t="shared" si="70"/>
        <v>60789</v>
      </c>
      <c r="C193" s="41" t="s">
        <v>75</v>
      </c>
      <c r="D193" s="42">
        <v>5</v>
      </c>
      <c r="E193" s="3">
        <v>1</v>
      </c>
      <c r="F193" s="3" t="str">
        <f>IF(H193&lt;21,COUNTIF(H$6:H193,"&lt;21"),"")</f>
        <v/>
      </c>
      <c r="G193" s="7" t="str">
        <f t="shared" si="72"/>
        <v/>
      </c>
      <c r="H193" s="350">
        <v>21</v>
      </c>
      <c r="I193" s="30" t="s">
        <v>16</v>
      </c>
      <c r="J193" s="350">
        <v>21</v>
      </c>
      <c r="K193" s="7" t="str">
        <f t="shared" si="61"/>
        <v/>
      </c>
      <c r="L193" s="350">
        <v>21</v>
      </c>
      <c r="M193" s="7" t="str">
        <f t="shared" si="62"/>
        <v/>
      </c>
      <c r="N193" s="39"/>
      <c r="O193" s="40" t="s">
        <v>0</v>
      </c>
      <c r="P193" s="39"/>
      <c r="Q193" s="39"/>
      <c r="R193" s="40" t="s">
        <v>0</v>
      </c>
      <c r="S193" s="39"/>
      <c r="T193" s="39"/>
      <c r="U193" s="40" t="s">
        <v>0</v>
      </c>
      <c r="V193" s="39"/>
      <c r="W193" s="38"/>
      <c r="X193" s="38" t="str">
        <f t="shared" si="63"/>
        <v/>
      </c>
      <c r="Y193" s="40" t="s">
        <v>0</v>
      </c>
      <c r="Z193" s="38" t="str">
        <f t="shared" si="64"/>
        <v/>
      </c>
      <c r="AA193" s="38"/>
      <c r="AB193" s="38" t="str">
        <f t="shared" si="65"/>
        <v/>
      </c>
      <c r="AC193" s="40" t="s">
        <v>0</v>
      </c>
      <c r="AD193" s="38" t="str">
        <f t="shared" si="66"/>
        <v/>
      </c>
      <c r="AE193" s="57"/>
      <c r="AF193" s="38" t="str">
        <f t="shared" si="67"/>
        <v/>
      </c>
      <c r="AG193" s="40" t="s">
        <v>0</v>
      </c>
      <c r="AH193" s="38" t="str">
        <f t="shared" si="68"/>
        <v/>
      </c>
      <c r="AJ193" s="4" t="str">
        <f t="shared" si="71"/>
        <v>F-Ort</v>
      </c>
    </row>
    <row r="194" spans="1:38" ht="15.75" hidden="1">
      <c r="A194" s="3" t="str">
        <f t="shared" si="69"/>
        <v/>
      </c>
      <c r="B194" s="351">
        <f t="shared" si="70"/>
        <v>60789</v>
      </c>
      <c r="C194" s="41" t="s">
        <v>75</v>
      </c>
      <c r="D194" s="42">
        <v>5</v>
      </c>
      <c r="E194" s="3">
        <v>1</v>
      </c>
      <c r="F194" s="3" t="str">
        <f>IF(H194&lt;21,COUNTIF(H$6:H194,"&lt;21"),"")</f>
        <v/>
      </c>
      <c r="G194" s="7" t="str">
        <f t="shared" si="72"/>
        <v/>
      </c>
      <c r="H194" s="350">
        <v>21</v>
      </c>
      <c r="I194" s="30" t="s">
        <v>16</v>
      </c>
      <c r="J194" s="350">
        <v>21</v>
      </c>
      <c r="K194" s="7" t="str">
        <f t="shared" si="61"/>
        <v/>
      </c>
      <c r="L194" s="350">
        <v>21</v>
      </c>
      <c r="M194" s="7" t="str">
        <f t="shared" si="62"/>
        <v/>
      </c>
      <c r="N194" s="39"/>
      <c r="O194" s="40" t="s">
        <v>0</v>
      </c>
      <c r="P194" s="39"/>
      <c r="Q194" s="39"/>
      <c r="R194" s="40" t="s">
        <v>0</v>
      </c>
      <c r="S194" s="39"/>
      <c r="T194" s="39"/>
      <c r="U194" s="40" t="s">
        <v>0</v>
      </c>
      <c r="V194" s="39"/>
      <c r="W194" s="38"/>
      <c r="X194" s="38" t="str">
        <f t="shared" si="63"/>
        <v/>
      </c>
      <c r="Y194" s="40" t="s">
        <v>0</v>
      </c>
      <c r="Z194" s="38" t="str">
        <f t="shared" si="64"/>
        <v/>
      </c>
      <c r="AA194" s="38"/>
      <c r="AB194" s="38" t="str">
        <f t="shared" si="65"/>
        <v/>
      </c>
      <c r="AC194" s="40" t="s">
        <v>0</v>
      </c>
      <c r="AD194" s="38" t="str">
        <f t="shared" si="66"/>
        <v/>
      </c>
      <c r="AE194" s="57"/>
      <c r="AF194" s="38" t="str">
        <f t="shared" si="67"/>
        <v/>
      </c>
      <c r="AG194" s="40" t="s">
        <v>0</v>
      </c>
      <c r="AH194" s="38" t="str">
        <f t="shared" si="68"/>
        <v/>
      </c>
      <c r="AJ194" s="4" t="str">
        <f t="shared" si="71"/>
        <v>F-Ort</v>
      </c>
    </row>
    <row r="195" spans="1:38" ht="15.75" hidden="1">
      <c r="A195" s="3" t="str">
        <f t="shared" si="69"/>
        <v/>
      </c>
      <c r="B195" s="351">
        <f t="shared" si="70"/>
        <v>60789</v>
      </c>
      <c r="C195" s="41" t="s">
        <v>75</v>
      </c>
      <c r="D195" s="42">
        <v>5</v>
      </c>
      <c r="E195" s="3">
        <v>1</v>
      </c>
      <c r="F195" s="3" t="str">
        <f>IF(H195&lt;21,COUNTIF(H$6:H195,"&lt;21"),"")</f>
        <v/>
      </c>
      <c r="G195" s="7" t="str">
        <f t="shared" si="72"/>
        <v/>
      </c>
      <c r="H195" s="350">
        <v>21</v>
      </c>
      <c r="I195" s="30" t="s">
        <v>16</v>
      </c>
      <c r="J195" s="350">
        <v>21</v>
      </c>
      <c r="K195" s="7" t="str">
        <f t="shared" si="61"/>
        <v/>
      </c>
      <c r="L195" s="350">
        <v>21</v>
      </c>
      <c r="M195" s="7" t="str">
        <f t="shared" si="62"/>
        <v/>
      </c>
      <c r="N195" s="39"/>
      <c r="O195" s="40" t="s">
        <v>0</v>
      </c>
      <c r="P195" s="39"/>
      <c r="Q195" s="39"/>
      <c r="R195" s="40" t="s">
        <v>0</v>
      </c>
      <c r="S195" s="39"/>
      <c r="T195" s="39"/>
      <c r="U195" s="40" t="s">
        <v>0</v>
      </c>
      <c r="V195" s="39"/>
      <c r="W195" s="38"/>
      <c r="X195" s="38" t="str">
        <f t="shared" si="63"/>
        <v/>
      </c>
      <c r="Y195" s="40" t="s">
        <v>0</v>
      </c>
      <c r="Z195" s="38" t="str">
        <f t="shared" si="64"/>
        <v/>
      </c>
      <c r="AA195" s="38"/>
      <c r="AB195" s="38" t="str">
        <f t="shared" si="65"/>
        <v/>
      </c>
      <c r="AC195" s="40" t="s">
        <v>0</v>
      </c>
      <c r="AD195" s="38" t="str">
        <f t="shared" si="66"/>
        <v/>
      </c>
      <c r="AE195" s="57"/>
      <c r="AF195" s="38" t="str">
        <f t="shared" si="67"/>
        <v/>
      </c>
      <c r="AG195" s="40" t="s">
        <v>0</v>
      </c>
      <c r="AH195" s="38" t="str">
        <f t="shared" si="68"/>
        <v/>
      </c>
      <c r="AJ195" s="4" t="str">
        <f t="shared" si="71"/>
        <v>F-Ort</v>
      </c>
    </row>
    <row r="196" spans="1:38" ht="15.75" hidden="1">
      <c r="A196" s="3" t="str">
        <f t="shared" si="69"/>
        <v/>
      </c>
      <c r="B196" s="351">
        <f t="shared" si="70"/>
        <v>60789</v>
      </c>
      <c r="C196" s="41" t="s">
        <v>75</v>
      </c>
      <c r="D196" s="42">
        <v>6</v>
      </c>
      <c r="E196" s="3">
        <v>1</v>
      </c>
      <c r="F196" s="3" t="str">
        <f>IF(H196&lt;21,COUNTIF(H$6:H196,"&lt;21"),"")</f>
        <v/>
      </c>
      <c r="G196" s="7" t="str">
        <f t="shared" si="72"/>
        <v/>
      </c>
      <c r="H196" s="350">
        <v>21</v>
      </c>
      <c r="I196" s="30" t="s">
        <v>16</v>
      </c>
      <c r="J196" s="350">
        <v>21</v>
      </c>
      <c r="K196" s="7" t="str">
        <f t="shared" si="61"/>
        <v/>
      </c>
      <c r="L196" s="350">
        <v>21</v>
      </c>
      <c r="M196" s="7" t="str">
        <f t="shared" si="62"/>
        <v/>
      </c>
      <c r="N196" s="39"/>
      <c r="O196" s="40" t="s">
        <v>0</v>
      </c>
      <c r="P196" s="39"/>
      <c r="Q196" s="39"/>
      <c r="R196" s="40" t="s">
        <v>0</v>
      </c>
      <c r="S196" s="39"/>
      <c r="T196" s="39"/>
      <c r="U196" s="40" t="s">
        <v>0</v>
      </c>
      <c r="V196" s="39"/>
      <c r="W196" s="38"/>
      <c r="X196" s="38" t="str">
        <f t="shared" si="63"/>
        <v/>
      </c>
      <c r="Y196" s="40" t="s">
        <v>0</v>
      </c>
      <c r="Z196" s="38" t="str">
        <f t="shared" si="64"/>
        <v/>
      </c>
      <c r="AA196" s="38"/>
      <c r="AB196" s="38" t="str">
        <f t="shared" si="65"/>
        <v/>
      </c>
      <c r="AC196" s="40" t="s">
        <v>0</v>
      </c>
      <c r="AD196" s="38" t="str">
        <f t="shared" si="66"/>
        <v/>
      </c>
      <c r="AE196" s="57"/>
      <c r="AF196" s="38" t="str">
        <f t="shared" si="67"/>
        <v/>
      </c>
      <c r="AG196" s="40" t="s">
        <v>0</v>
      </c>
      <c r="AH196" s="38" t="str">
        <f t="shared" si="68"/>
        <v/>
      </c>
      <c r="AJ196" s="4" t="str">
        <f t="shared" si="71"/>
        <v>F-Ort</v>
      </c>
    </row>
    <row r="197" spans="1:38" ht="15.75" hidden="1">
      <c r="A197" s="3" t="str">
        <f t="shared" si="69"/>
        <v/>
      </c>
      <c r="B197" s="351">
        <f t="shared" si="70"/>
        <v>60789</v>
      </c>
      <c r="C197" s="41" t="s">
        <v>75</v>
      </c>
      <c r="D197" s="42">
        <v>6</v>
      </c>
      <c r="E197" s="3">
        <v>1</v>
      </c>
      <c r="F197" s="3" t="str">
        <f>IF(H197&lt;21,COUNTIF(H$6:H197,"&lt;21"),"")</f>
        <v/>
      </c>
      <c r="G197" s="7" t="str">
        <f t="shared" si="72"/>
        <v/>
      </c>
      <c r="H197" s="350">
        <v>21</v>
      </c>
      <c r="I197" s="30" t="s">
        <v>16</v>
      </c>
      <c r="J197" s="350">
        <v>21</v>
      </c>
      <c r="K197" s="7" t="str">
        <f t="shared" si="61"/>
        <v/>
      </c>
      <c r="L197" s="350">
        <v>21</v>
      </c>
      <c r="M197" s="7" t="str">
        <f t="shared" si="62"/>
        <v/>
      </c>
      <c r="N197" s="39"/>
      <c r="O197" s="40" t="s">
        <v>0</v>
      </c>
      <c r="P197" s="39"/>
      <c r="Q197" s="39"/>
      <c r="R197" s="40" t="s">
        <v>0</v>
      </c>
      <c r="S197" s="39"/>
      <c r="T197" s="39"/>
      <c r="U197" s="40" t="s">
        <v>0</v>
      </c>
      <c r="V197" s="39"/>
      <c r="W197" s="38"/>
      <c r="X197" s="38" t="str">
        <f t="shared" si="63"/>
        <v/>
      </c>
      <c r="Y197" s="40" t="s">
        <v>0</v>
      </c>
      <c r="Z197" s="38" t="str">
        <f t="shared" si="64"/>
        <v/>
      </c>
      <c r="AA197" s="38"/>
      <c r="AB197" s="38" t="str">
        <f t="shared" si="65"/>
        <v/>
      </c>
      <c r="AC197" s="40" t="s">
        <v>0</v>
      </c>
      <c r="AD197" s="38" t="str">
        <f t="shared" si="66"/>
        <v/>
      </c>
      <c r="AE197" s="57"/>
      <c r="AF197" s="38" t="str">
        <f t="shared" si="67"/>
        <v/>
      </c>
      <c r="AG197" s="40" t="s">
        <v>0</v>
      </c>
      <c r="AH197" s="38" t="str">
        <f t="shared" si="68"/>
        <v/>
      </c>
      <c r="AJ197" s="4" t="str">
        <f t="shared" si="71"/>
        <v>F-Ort</v>
      </c>
    </row>
    <row r="198" spans="1:38" ht="15.75" hidden="1">
      <c r="A198" s="3" t="str">
        <f t="shared" si="69"/>
        <v/>
      </c>
      <c r="B198" s="351">
        <f t="shared" si="70"/>
        <v>60789</v>
      </c>
      <c r="C198" s="41" t="s">
        <v>75</v>
      </c>
      <c r="D198" s="42">
        <v>6</v>
      </c>
      <c r="E198" s="3">
        <v>1</v>
      </c>
      <c r="F198" s="3" t="str">
        <f>IF(H198&lt;21,COUNTIF(H$6:H198,"&lt;21"),"")</f>
        <v/>
      </c>
      <c r="G198" s="7" t="str">
        <f t="shared" si="72"/>
        <v/>
      </c>
      <c r="H198" s="350">
        <v>21</v>
      </c>
      <c r="I198" s="30" t="s">
        <v>16</v>
      </c>
      <c r="J198" s="350">
        <v>21</v>
      </c>
      <c r="K198" s="7" t="str">
        <f t="shared" si="61"/>
        <v/>
      </c>
      <c r="L198" s="350">
        <v>21</v>
      </c>
      <c r="M198" s="7" t="str">
        <f t="shared" si="62"/>
        <v/>
      </c>
      <c r="N198" s="39"/>
      <c r="O198" s="40" t="s">
        <v>0</v>
      </c>
      <c r="P198" s="39"/>
      <c r="Q198" s="39"/>
      <c r="R198" s="40" t="s">
        <v>0</v>
      </c>
      <c r="S198" s="39"/>
      <c r="T198" s="39"/>
      <c r="U198" s="40" t="s">
        <v>0</v>
      </c>
      <c r="V198" s="39"/>
      <c r="W198" s="38"/>
      <c r="X198" s="38" t="str">
        <f t="shared" si="63"/>
        <v/>
      </c>
      <c r="Y198" s="40" t="s">
        <v>0</v>
      </c>
      <c r="Z198" s="38" t="str">
        <f t="shared" si="64"/>
        <v/>
      </c>
      <c r="AA198" s="38"/>
      <c r="AB198" s="38" t="str">
        <f t="shared" si="65"/>
        <v/>
      </c>
      <c r="AC198" s="40" t="s">
        <v>0</v>
      </c>
      <c r="AD198" s="38" t="str">
        <f t="shared" si="66"/>
        <v/>
      </c>
      <c r="AE198" s="57"/>
      <c r="AF198" s="38" t="str">
        <f t="shared" si="67"/>
        <v/>
      </c>
      <c r="AG198" s="40" t="s">
        <v>0</v>
      </c>
      <c r="AH198" s="38" t="str">
        <f t="shared" si="68"/>
        <v/>
      </c>
      <c r="AJ198" s="4" t="str">
        <f t="shared" si="71"/>
        <v>F-Ort</v>
      </c>
    </row>
    <row r="199" spans="1:38" ht="15.75" hidden="1">
      <c r="A199" s="3" t="str">
        <f t="shared" si="69"/>
        <v/>
      </c>
      <c r="B199" s="351">
        <f t="shared" si="70"/>
        <v>60789</v>
      </c>
      <c r="C199" s="41" t="s">
        <v>75</v>
      </c>
      <c r="D199" s="42">
        <v>6</v>
      </c>
      <c r="E199" s="3">
        <v>1</v>
      </c>
      <c r="F199" s="3" t="str">
        <f>IF(H199&lt;21,COUNTIF(H$6:H199,"&lt;21"),"")</f>
        <v/>
      </c>
      <c r="G199" s="7" t="str">
        <f t="shared" si="72"/>
        <v/>
      </c>
      <c r="H199" s="350">
        <v>21</v>
      </c>
      <c r="I199" s="30" t="s">
        <v>16</v>
      </c>
      <c r="J199" s="350">
        <v>21</v>
      </c>
      <c r="K199" s="7" t="str">
        <f t="shared" si="61"/>
        <v/>
      </c>
      <c r="L199" s="350">
        <v>21</v>
      </c>
      <c r="M199" s="7" t="str">
        <f t="shared" si="62"/>
        <v/>
      </c>
      <c r="N199" s="39"/>
      <c r="O199" s="40" t="s">
        <v>0</v>
      </c>
      <c r="P199" s="39"/>
      <c r="Q199" s="39"/>
      <c r="R199" s="40" t="s">
        <v>0</v>
      </c>
      <c r="S199" s="39"/>
      <c r="T199" s="39"/>
      <c r="U199" s="40" t="s">
        <v>0</v>
      </c>
      <c r="V199" s="39"/>
      <c r="W199" s="38"/>
      <c r="X199" s="38" t="str">
        <f t="shared" si="63"/>
        <v/>
      </c>
      <c r="Y199" s="40" t="s">
        <v>0</v>
      </c>
      <c r="Z199" s="38" t="str">
        <f t="shared" si="64"/>
        <v/>
      </c>
      <c r="AA199" s="38"/>
      <c r="AB199" s="38" t="str">
        <f t="shared" si="65"/>
        <v/>
      </c>
      <c r="AC199" s="40" t="s">
        <v>0</v>
      </c>
      <c r="AD199" s="38" t="str">
        <f t="shared" si="66"/>
        <v/>
      </c>
      <c r="AE199" s="57"/>
      <c r="AF199" s="38" t="str">
        <f t="shared" si="67"/>
        <v/>
      </c>
      <c r="AG199" s="40" t="s">
        <v>0</v>
      </c>
      <c r="AH199" s="38" t="str">
        <f t="shared" si="68"/>
        <v/>
      </c>
      <c r="AJ199" s="4" t="str">
        <f t="shared" si="71"/>
        <v>F-Ort</v>
      </c>
    </row>
    <row r="200" spans="1:38" ht="15.75" hidden="1">
      <c r="A200" s="3" t="str">
        <f t="shared" si="69"/>
        <v/>
      </c>
      <c r="B200" s="351">
        <f t="shared" si="70"/>
        <v>60789</v>
      </c>
      <c r="C200" s="41" t="s">
        <v>75</v>
      </c>
      <c r="D200" s="42">
        <v>5</v>
      </c>
      <c r="E200" s="3">
        <v>1</v>
      </c>
      <c r="F200" s="3" t="str">
        <f>IF(H200&lt;21,COUNTIF(H$6:H200,"&lt;21"),"")</f>
        <v/>
      </c>
      <c r="G200" s="7" t="str">
        <f t="shared" si="72"/>
        <v/>
      </c>
      <c r="H200" s="350">
        <v>21</v>
      </c>
      <c r="I200" s="30" t="s">
        <v>16</v>
      </c>
      <c r="J200" s="350">
        <v>21</v>
      </c>
      <c r="K200" s="7" t="str">
        <f t="shared" si="61"/>
        <v/>
      </c>
      <c r="L200" s="350">
        <v>21</v>
      </c>
      <c r="M200" s="7" t="str">
        <f t="shared" si="62"/>
        <v/>
      </c>
      <c r="N200" s="39"/>
      <c r="O200" s="40" t="s">
        <v>0</v>
      </c>
      <c r="P200" s="39"/>
      <c r="Q200" s="39"/>
      <c r="R200" s="40" t="s">
        <v>0</v>
      </c>
      <c r="S200" s="39"/>
      <c r="T200" s="39"/>
      <c r="U200" s="40" t="s">
        <v>0</v>
      </c>
      <c r="V200" s="39"/>
      <c r="W200" s="38"/>
      <c r="X200" s="38" t="str">
        <f t="shared" si="63"/>
        <v/>
      </c>
      <c r="Y200" s="40" t="s">
        <v>0</v>
      </c>
      <c r="Z200" s="38" t="str">
        <f t="shared" si="64"/>
        <v/>
      </c>
      <c r="AA200" s="38"/>
      <c r="AB200" s="38" t="str">
        <f t="shared" si="65"/>
        <v/>
      </c>
      <c r="AC200" s="40" t="s">
        <v>0</v>
      </c>
      <c r="AD200" s="38" t="str">
        <f t="shared" si="66"/>
        <v/>
      </c>
      <c r="AE200" s="57"/>
      <c r="AF200" s="38" t="str">
        <f t="shared" si="67"/>
        <v/>
      </c>
      <c r="AG200" s="40" t="s">
        <v>0</v>
      </c>
      <c r="AH200" s="38" t="str">
        <f t="shared" si="68"/>
        <v/>
      </c>
      <c r="AJ200" s="4" t="str">
        <f t="shared" si="71"/>
        <v>F-Ort</v>
      </c>
    </row>
    <row r="201" spans="1:38" ht="15.75" hidden="1">
      <c r="A201" s="3" t="str">
        <f t="shared" si="69"/>
        <v/>
      </c>
      <c r="B201" s="351">
        <f t="shared" si="70"/>
        <v>60789</v>
      </c>
      <c r="C201" s="41" t="s">
        <v>75</v>
      </c>
      <c r="D201" s="42">
        <v>5</v>
      </c>
      <c r="E201" s="3">
        <v>1</v>
      </c>
      <c r="F201" s="3" t="str">
        <f>IF(H201&lt;21,COUNTIF(H$6:H201,"&lt;21"),"")</f>
        <v/>
      </c>
      <c r="G201" s="7" t="str">
        <f t="shared" si="72"/>
        <v/>
      </c>
      <c r="H201" s="350">
        <v>21</v>
      </c>
      <c r="I201" s="30" t="s">
        <v>16</v>
      </c>
      <c r="J201" s="350">
        <v>21</v>
      </c>
      <c r="K201" s="7" t="str">
        <f t="shared" si="61"/>
        <v/>
      </c>
      <c r="L201" s="350">
        <v>21</v>
      </c>
      <c r="M201" s="7" t="str">
        <f t="shared" si="62"/>
        <v/>
      </c>
      <c r="N201" s="39"/>
      <c r="O201" s="40" t="s">
        <v>0</v>
      </c>
      <c r="P201" s="39"/>
      <c r="Q201" s="39"/>
      <c r="R201" s="40" t="s">
        <v>0</v>
      </c>
      <c r="S201" s="39"/>
      <c r="T201" s="39"/>
      <c r="U201" s="40" t="s">
        <v>0</v>
      </c>
      <c r="V201" s="39"/>
      <c r="W201" s="38"/>
      <c r="X201" s="38" t="str">
        <f t="shared" si="63"/>
        <v/>
      </c>
      <c r="Y201" s="40" t="s">
        <v>0</v>
      </c>
      <c r="Z201" s="38" t="str">
        <f t="shared" si="64"/>
        <v/>
      </c>
      <c r="AA201" s="38"/>
      <c r="AB201" s="38" t="str">
        <f t="shared" si="65"/>
        <v/>
      </c>
      <c r="AC201" s="40" t="s">
        <v>0</v>
      </c>
      <c r="AD201" s="38" t="str">
        <f t="shared" si="66"/>
        <v/>
      </c>
      <c r="AE201" s="57"/>
      <c r="AF201" s="38" t="str">
        <f t="shared" si="67"/>
        <v/>
      </c>
      <c r="AG201" s="40" t="s">
        <v>0</v>
      </c>
      <c r="AH201" s="38" t="str">
        <f t="shared" si="68"/>
        <v/>
      </c>
      <c r="AJ201" s="4" t="str">
        <f t="shared" si="71"/>
        <v>F-Ort</v>
      </c>
    </row>
    <row r="202" spans="1:38" ht="15.75" hidden="1">
      <c r="A202" s="3" t="str">
        <f t="shared" si="69"/>
        <v/>
      </c>
      <c r="B202" s="351">
        <f t="shared" si="70"/>
        <v>60789</v>
      </c>
      <c r="C202" s="41" t="s">
        <v>75</v>
      </c>
      <c r="D202" s="42">
        <v>6</v>
      </c>
      <c r="E202" s="3">
        <v>1</v>
      </c>
      <c r="F202" s="3" t="str">
        <f>IF(H202&lt;21,COUNTIF(H$6:H202,"&lt;21"),"")</f>
        <v/>
      </c>
      <c r="G202" s="7" t="str">
        <f t="shared" si="72"/>
        <v/>
      </c>
      <c r="H202" s="350">
        <v>21</v>
      </c>
      <c r="I202" s="30" t="s">
        <v>16</v>
      </c>
      <c r="J202" s="350">
        <v>21</v>
      </c>
      <c r="K202" s="7" t="str">
        <f t="shared" si="61"/>
        <v/>
      </c>
      <c r="L202" s="350">
        <v>21</v>
      </c>
      <c r="M202" s="7" t="str">
        <f t="shared" si="62"/>
        <v/>
      </c>
      <c r="N202" s="39"/>
      <c r="O202" s="40" t="s">
        <v>0</v>
      </c>
      <c r="P202" s="39"/>
      <c r="Q202" s="39"/>
      <c r="R202" s="40" t="s">
        <v>0</v>
      </c>
      <c r="S202" s="39"/>
      <c r="T202" s="39"/>
      <c r="U202" s="40" t="s">
        <v>0</v>
      </c>
      <c r="V202" s="39"/>
      <c r="W202" s="38"/>
      <c r="X202" s="38" t="str">
        <f t="shared" si="63"/>
        <v/>
      </c>
      <c r="Y202" s="40" t="s">
        <v>0</v>
      </c>
      <c r="Z202" s="38" t="str">
        <f t="shared" si="64"/>
        <v/>
      </c>
      <c r="AA202" s="38"/>
      <c r="AB202" s="38" t="str">
        <f t="shared" si="65"/>
        <v/>
      </c>
      <c r="AC202" s="40" t="s">
        <v>0</v>
      </c>
      <c r="AD202" s="38" t="str">
        <f t="shared" si="66"/>
        <v/>
      </c>
      <c r="AE202" s="57"/>
      <c r="AF202" s="38" t="str">
        <f t="shared" si="67"/>
        <v/>
      </c>
      <c r="AG202" s="40" t="s">
        <v>0</v>
      </c>
      <c r="AH202" s="38" t="str">
        <f t="shared" si="68"/>
        <v/>
      </c>
      <c r="AJ202" s="4" t="str">
        <f t="shared" si="71"/>
        <v>F-Ort</v>
      </c>
    </row>
    <row r="203" spans="1:38" ht="15.75" hidden="1">
      <c r="A203" s="3" t="str">
        <f t="shared" si="69"/>
        <v/>
      </c>
      <c r="B203" s="351">
        <f t="shared" si="70"/>
        <v>60789</v>
      </c>
      <c r="C203" s="41" t="s">
        <v>75</v>
      </c>
      <c r="D203" s="42">
        <v>6</v>
      </c>
      <c r="E203" s="3">
        <v>1</v>
      </c>
      <c r="F203" s="3" t="str">
        <f>IF(H203&lt;21,COUNTIF(H$6:H203,"&lt;21"),"")</f>
        <v/>
      </c>
      <c r="G203" s="7" t="str">
        <f t="shared" si="72"/>
        <v/>
      </c>
      <c r="H203" s="350">
        <v>21</v>
      </c>
      <c r="I203" s="30" t="s">
        <v>16</v>
      </c>
      <c r="J203" s="350">
        <v>21</v>
      </c>
      <c r="K203" s="7" t="str">
        <f t="shared" si="61"/>
        <v/>
      </c>
      <c r="L203" s="350">
        <v>21</v>
      </c>
      <c r="M203" s="7" t="str">
        <f t="shared" si="62"/>
        <v/>
      </c>
      <c r="N203" s="39"/>
      <c r="O203" s="40" t="s">
        <v>0</v>
      </c>
      <c r="P203" s="39"/>
      <c r="Q203" s="39"/>
      <c r="R203" s="40" t="s">
        <v>0</v>
      </c>
      <c r="S203" s="39"/>
      <c r="T203" s="39"/>
      <c r="U203" s="40" t="s">
        <v>0</v>
      </c>
      <c r="V203" s="39"/>
      <c r="W203" s="38"/>
      <c r="X203" s="38" t="str">
        <f t="shared" si="63"/>
        <v/>
      </c>
      <c r="Y203" s="40" t="s">
        <v>0</v>
      </c>
      <c r="Z203" s="38" t="str">
        <f t="shared" si="64"/>
        <v/>
      </c>
      <c r="AA203" s="38"/>
      <c r="AB203" s="38" t="str">
        <f t="shared" si="65"/>
        <v/>
      </c>
      <c r="AC203" s="40" t="s">
        <v>0</v>
      </c>
      <c r="AD203" s="38" t="str">
        <f t="shared" si="66"/>
        <v/>
      </c>
      <c r="AE203" s="57"/>
      <c r="AF203" s="38" t="str">
        <f t="shared" si="67"/>
        <v/>
      </c>
      <c r="AG203" s="40" t="s">
        <v>0</v>
      </c>
      <c r="AH203" s="38" t="str">
        <f t="shared" si="68"/>
        <v/>
      </c>
      <c r="AJ203" s="4" t="str">
        <f t="shared" si="71"/>
        <v>F-Ort</v>
      </c>
    </row>
    <row r="204" spans="1:38" ht="15.75" hidden="1">
      <c r="A204" s="3" t="str">
        <f t="shared" si="69"/>
        <v/>
      </c>
      <c r="B204" s="351">
        <f t="shared" si="70"/>
        <v>60789</v>
      </c>
      <c r="C204" s="41" t="s">
        <v>75</v>
      </c>
      <c r="D204" s="42">
        <v>6</v>
      </c>
      <c r="E204" s="3">
        <v>1</v>
      </c>
      <c r="F204" s="3" t="str">
        <f>IF(H204&lt;21,COUNTIF(H$6:H204,"&lt;21"),"")</f>
        <v/>
      </c>
      <c r="G204" s="7" t="str">
        <f t="shared" si="72"/>
        <v/>
      </c>
      <c r="H204" s="350">
        <v>21</v>
      </c>
      <c r="I204" s="30" t="s">
        <v>16</v>
      </c>
      <c r="J204" s="350">
        <v>21</v>
      </c>
      <c r="K204" s="7" t="str">
        <f t="shared" si="61"/>
        <v/>
      </c>
      <c r="L204" s="350">
        <v>21</v>
      </c>
      <c r="M204" s="7" t="str">
        <f t="shared" si="62"/>
        <v/>
      </c>
      <c r="N204" s="39"/>
      <c r="O204" s="40" t="s">
        <v>0</v>
      </c>
      <c r="P204" s="39"/>
      <c r="Q204" s="39"/>
      <c r="R204" s="40" t="s">
        <v>0</v>
      </c>
      <c r="S204" s="39"/>
      <c r="T204" s="39"/>
      <c r="U204" s="40" t="s">
        <v>0</v>
      </c>
      <c r="V204" s="39"/>
      <c r="W204" s="38"/>
      <c r="X204" s="38" t="str">
        <f t="shared" si="63"/>
        <v/>
      </c>
      <c r="Y204" s="40" t="s">
        <v>0</v>
      </c>
      <c r="Z204" s="38" t="str">
        <f t="shared" si="64"/>
        <v/>
      </c>
      <c r="AA204" s="38"/>
      <c r="AB204" s="38" t="str">
        <f t="shared" si="65"/>
        <v/>
      </c>
      <c r="AC204" s="40" t="s">
        <v>0</v>
      </c>
      <c r="AD204" s="38" t="str">
        <f t="shared" si="66"/>
        <v/>
      </c>
      <c r="AE204" s="57"/>
      <c r="AF204" s="38" t="str">
        <f t="shared" si="67"/>
        <v/>
      </c>
      <c r="AG204" s="40" t="s">
        <v>0</v>
      </c>
      <c r="AH204" s="38" t="str">
        <f t="shared" si="68"/>
        <v/>
      </c>
      <c r="AJ204" s="4" t="str">
        <f t="shared" si="71"/>
        <v>F-Ort</v>
      </c>
    </row>
    <row r="205" spans="1:38" ht="15.75" hidden="1">
      <c r="A205" s="3" t="str">
        <f t="shared" si="69"/>
        <v/>
      </c>
      <c r="B205" s="351">
        <f t="shared" si="70"/>
        <v>60789</v>
      </c>
      <c r="C205" s="41" t="s">
        <v>75</v>
      </c>
      <c r="D205" s="42">
        <v>6</v>
      </c>
      <c r="E205" s="3">
        <v>1</v>
      </c>
      <c r="F205" s="3" t="str">
        <f>IF(H205&lt;21,COUNTIF(H$6:H205,"&lt;21"),"")</f>
        <v/>
      </c>
      <c r="G205" s="7" t="str">
        <f t="shared" si="72"/>
        <v/>
      </c>
      <c r="H205" s="350">
        <v>21</v>
      </c>
      <c r="I205" s="30" t="s">
        <v>16</v>
      </c>
      <c r="J205" s="350">
        <v>21</v>
      </c>
      <c r="K205" s="7" t="str">
        <f t="shared" si="61"/>
        <v/>
      </c>
      <c r="L205" s="350">
        <v>21</v>
      </c>
      <c r="M205" s="7" t="str">
        <f t="shared" si="62"/>
        <v/>
      </c>
      <c r="N205" s="39"/>
      <c r="O205" s="40" t="s">
        <v>0</v>
      </c>
      <c r="P205" s="39"/>
      <c r="Q205" s="39"/>
      <c r="R205" s="40" t="s">
        <v>0</v>
      </c>
      <c r="S205" s="39"/>
      <c r="T205" s="39"/>
      <c r="U205" s="40" t="s">
        <v>0</v>
      </c>
      <c r="V205" s="39"/>
      <c r="W205" s="38"/>
      <c r="X205" s="38" t="str">
        <f t="shared" si="63"/>
        <v/>
      </c>
      <c r="Y205" s="40" t="s">
        <v>0</v>
      </c>
      <c r="Z205" s="38" t="str">
        <f t="shared" si="64"/>
        <v/>
      </c>
      <c r="AA205" s="38"/>
      <c r="AB205" s="38" t="str">
        <f t="shared" si="65"/>
        <v/>
      </c>
      <c r="AC205" s="40" t="s">
        <v>0</v>
      </c>
      <c r="AD205" s="38" t="str">
        <f t="shared" si="66"/>
        <v/>
      </c>
      <c r="AE205" s="57"/>
      <c r="AF205" s="38" t="str">
        <f t="shared" si="67"/>
        <v/>
      </c>
      <c r="AG205" s="40" t="s">
        <v>0</v>
      </c>
      <c r="AH205" s="38" t="str">
        <f t="shared" si="68"/>
        <v/>
      </c>
      <c r="AJ205" s="4" t="str">
        <f t="shared" si="71"/>
        <v>F-Ort</v>
      </c>
    </row>
    <row r="206" spans="1:38" hidden="1">
      <c r="A206" s="348"/>
      <c r="W206" s="35"/>
      <c r="X206" s="35"/>
      <c r="Y206" s="35"/>
      <c r="Z206" s="35"/>
      <c r="AE206" s="58"/>
    </row>
    <row r="207" spans="1:38" hidden="1">
      <c r="A207" s="150"/>
      <c r="B207" s="151"/>
      <c r="W207" s="35"/>
      <c r="X207" s="35"/>
      <c r="Y207" s="35"/>
      <c r="Z207" s="35"/>
      <c r="AE207" s="58"/>
    </row>
    <row r="208" spans="1:38" hidden="1">
      <c r="A208" s="150"/>
      <c r="B208" s="151"/>
      <c r="W208" s="35"/>
      <c r="X208" s="35"/>
      <c r="Y208" s="35"/>
      <c r="Z208" s="35"/>
      <c r="AE208" s="58"/>
      <c r="AL208" s="4" t="s">
        <v>132</v>
      </c>
    </row>
  </sheetData>
  <sheetProtection selectLockedCells="1"/>
  <dataConsolidate/>
  <mergeCells count="39">
    <mergeCell ref="F1:Y1"/>
    <mergeCell ref="AF5:AH5"/>
    <mergeCell ref="Q5:S5"/>
    <mergeCell ref="X5:Z5"/>
    <mergeCell ref="F2:Y2"/>
    <mergeCell ref="AB5:AD5"/>
    <mergeCell ref="T5:V5"/>
    <mergeCell ref="N5:P5"/>
    <mergeCell ref="F3:Y3"/>
    <mergeCell ref="AF73:AH73"/>
    <mergeCell ref="N39:P39"/>
    <mergeCell ref="Q39:S39"/>
    <mergeCell ref="T39:V39"/>
    <mergeCell ref="X39:Z39"/>
    <mergeCell ref="AB39:AD39"/>
    <mergeCell ref="AF39:AH39"/>
    <mergeCell ref="N73:P73"/>
    <mergeCell ref="Q73:S73"/>
    <mergeCell ref="T73:V73"/>
    <mergeCell ref="X73:Z73"/>
    <mergeCell ref="AB73:AD73"/>
    <mergeCell ref="AF175:AH175"/>
    <mergeCell ref="AF107:AH107"/>
    <mergeCell ref="N141:P141"/>
    <mergeCell ref="Q141:S141"/>
    <mergeCell ref="T141:V141"/>
    <mergeCell ref="X141:Z141"/>
    <mergeCell ref="AB141:AD141"/>
    <mergeCell ref="AF141:AH141"/>
    <mergeCell ref="N107:P107"/>
    <mergeCell ref="Q107:S107"/>
    <mergeCell ref="T107:V107"/>
    <mergeCell ref="X107:Z107"/>
    <mergeCell ref="AB107:AD107"/>
    <mergeCell ref="N175:P175"/>
    <mergeCell ref="Q175:S175"/>
    <mergeCell ref="T175:V175"/>
    <mergeCell ref="X175:Z175"/>
    <mergeCell ref="AB175:AD175"/>
  </mergeCells>
  <phoneticPr fontId="0" type="noConversion"/>
  <pageMargins left="0.98425196850393704" right="0.39370078740157483" top="0.78740157480314965" bottom="0.39370078740157483" header="0.51181102362204722" footer="0.51181102362204722"/>
  <pageSetup paperSize="9" scale="74" fitToHeight="0" orientation="landscape" horizontalDpi="4294967294" r:id="rId1"/>
  <headerFooter alignWithMargins="0"/>
  <rowBreaks count="2" manualBreakCount="2">
    <brk id="69" min="2" max="43" man="1"/>
    <brk id="137" min="2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13" sqref="D13"/>
    </sheetView>
  </sheetViews>
  <sheetFormatPr baseColWidth="10" defaultRowHeight="14.25"/>
  <cols>
    <col min="1" max="1" width="4" style="78" customWidth="1"/>
    <col min="2" max="2" width="2.5703125" style="78" customWidth="1"/>
    <col min="3" max="3" width="12.42578125" style="78" customWidth="1"/>
    <col min="4" max="4" width="10.42578125" style="78" bestFit="1" customWidth="1"/>
    <col min="5" max="8" width="8.7109375" style="78" customWidth="1"/>
    <col min="9" max="10" width="9.28515625" style="78" bestFit="1" customWidth="1"/>
    <col min="11" max="11" width="16" style="78" customWidth="1"/>
    <col min="12" max="16384" width="11.42578125" style="78"/>
  </cols>
  <sheetData>
    <row r="1" spans="1:11" s="77" customFormat="1" ht="23.25">
      <c r="D1" s="499" t="s">
        <v>40</v>
      </c>
      <c r="E1" s="486"/>
      <c r="F1" s="486"/>
      <c r="G1" s="486"/>
      <c r="H1" s="486"/>
      <c r="I1" s="486"/>
      <c r="J1" s="486"/>
    </row>
    <row r="2" spans="1:11" s="77" customFormat="1" ht="23.25">
      <c r="D2" s="498">
        <f>Platzierung!U6</f>
        <v>0</v>
      </c>
      <c r="E2" s="498"/>
      <c r="F2" s="498"/>
      <c r="G2" s="498"/>
      <c r="H2" s="498"/>
      <c r="I2" s="498"/>
      <c r="J2" s="498"/>
    </row>
    <row r="3" spans="1:11" s="77" customFormat="1" ht="23.25">
      <c r="D3" s="498">
        <f>Platzierung!U4</f>
        <v>0</v>
      </c>
      <c r="E3" s="498"/>
      <c r="F3" s="498"/>
      <c r="G3" s="498"/>
      <c r="H3" s="498"/>
      <c r="I3" s="498"/>
      <c r="J3" s="498"/>
    </row>
    <row r="4" spans="1:11" s="77" customFormat="1" ht="23.25">
      <c r="A4" s="530" t="s">
        <v>41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</row>
    <row r="5" spans="1:11" ht="15" thickBot="1"/>
    <row r="6" spans="1:11" s="82" customFormat="1" ht="1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15.75" thickBot="1">
      <c r="A7" s="522" t="s">
        <v>42</v>
      </c>
      <c r="B7" s="523"/>
      <c r="C7" s="523"/>
      <c r="D7" s="523"/>
      <c r="E7" s="523"/>
      <c r="F7" s="523"/>
      <c r="G7" s="523"/>
      <c r="H7" s="523"/>
      <c r="I7" s="523"/>
      <c r="J7" s="523"/>
      <c r="K7" s="76"/>
    </row>
    <row r="8" spans="1:11" ht="15">
      <c r="A8" s="83"/>
      <c r="B8" s="84"/>
      <c r="C8" s="85"/>
      <c r="D8" s="86"/>
      <c r="E8" s="500" t="s">
        <v>43</v>
      </c>
      <c r="F8" s="501"/>
      <c r="G8" s="501"/>
      <c r="H8" s="502"/>
      <c r="I8" s="500" t="s">
        <v>44</v>
      </c>
      <c r="J8" s="518"/>
      <c r="K8" s="87"/>
    </row>
    <row r="9" spans="1:11" ht="23.25" customHeight="1">
      <c r="A9" s="88"/>
      <c r="B9" s="89"/>
      <c r="C9" s="90"/>
      <c r="D9" s="91" t="s">
        <v>45</v>
      </c>
      <c r="E9" s="526" t="s">
        <v>46</v>
      </c>
      <c r="F9" s="527"/>
      <c r="G9" s="527"/>
      <c r="H9" s="528"/>
      <c r="I9" s="122">
        <f>Platzierung!U7</f>
        <v>0</v>
      </c>
      <c r="J9" s="121" t="s">
        <v>68</v>
      </c>
      <c r="K9" s="92"/>
    </row>
    <row r="10" spans="1:11" ht="15" customHeight="1">
      <c r="A10" s="93"/>
      <c r="B10" s="94"/>
      <c r="C10" s="95"/>
      <c r="D10" s="96"/>
      <c r="E10" s="97"/>
      <c r="F10" s="98" t="s">
        <v>47</v>
      </c>
      <c r="G10" s="98"/>
      <c r="H10" s="96"/>
      <c r="I10" s="99"/>
      <c r="J10" s="96"/>
      <c r="K10" s="100"/>
    </row>
    <row r="11" spans="1:11" ht="15" customHeight="1">
      <c r="A11" s="93"/>
      <c r="B11" s="94"/>
      <c r="C11" s="95"/>
      <c r="D11" s="96" t="s">
        <v>48</v>
      </c>
      <c r="E11" s="97" t="s">
        <v>49</v>
      </c>
      <c r="F11" s="98" t="s">
        <v>49</v>
      </c>
      <c r="G11" s="98" t="s">
        <v>50</v>
      </c>
      <c r="H11" s="101" t="s">
        <v>51</v>
      </c>
      <c r="I11" s="97"/>
      <c r="J11" s="96" t="s">
        <v>47</v>
      </c>
      <c r="K11" s="100" t="s">
        <v>52</v>
      </c>
    </row>
    <row r="12" spans="1:11" ht="15" customHeight="1">
      <c r="A12" s="509" t="s">
        <v>53</v>
      </c>
      <c r="B12" s="510"/>
      <c r="C12" s="511"/>
      <c r="D12" s="102" t="s">
        <v>54</v>
      </c>
      <c r="E12" s="103" t="s">
        <v>55</v>
      </c>
      <c r="F12" s="104" t="s">
        <v>55</v>
      </c>
      <c r="G12" s="105" t="s">
        <v>55</v>
      </c>
      <c r="H12" s="106" t="s">
        <v>55</v>
      </c>
      <c r="I12" s="103" t="s">
        <v>56</v>
      </c>
      <c r="J12" s="102" t="s">
        <v>56</v>
      </c>
      <c r="K12" s="107"/>
    </row>
    <row r="13" spans="1:11" ht="22.5" customHeight="1">
      <c r="A13" s="512" t="str">
        <f>Platzierung!T21</f>
        <v>Team 1</v>
      </c>
      <c r="B13" s="513"/>
      <c r="C13" s="514"/>
      <c r="D13" s="134"/>
      <c r="E13" s="135"/>
      <c r="F13" s="136"/>
      <c r="G13" s="136"/>
      <c r="H13" s="137"/>
      <c r="I13" s="135"/>
      <c r="J13" s="137"/>
      <c r="K13" s="138"/>
    </row>
    <row r="14" spans="1:11" ht="22.5" customHeight="1">
      <c r="A14" s="495" t="str">
        <f>Platzierung!T22</f>
        <v>Team 2</v>
      </c>
      <c r="B14" s="496"/>
      <c r="C14" s="497"/>
      <c r="D14" s="134"/>
      <c r="E14" s="135"/>
      <c r="F14" s="136"/>
      <c r="G14" s="136"/>
      <c r="H14" s="137"/>
      <c r="I14" s="135"/>
      <c r="J14" s="137"/>
      <c r="K14" s="138"/>
    </row>
    <row r="15" spans="1:11" ht="22.5" customHeight="1">
      <c r="A15" s="512" t="str">
        <f>Platzierung!T23</f>
        <v>Team 3</v>
      </c>
      <c r="B15" s="513"/>
      <c r="C15" s="514"/>
      <c r="D15" s="134"/>
      <c r="E15" s="135"/>
      <c r="F15" s="136"/>
      <c r="G15" s="136"/>
      <c r="H15" s="137"/>
      <c r="I15" s="135"/>
      <c r="J15" s="137"/>
      <c r="K15" s="138"/>
    </row>
    <row r="16" spans="1:11" ht="22.5" customHeight="1">
      <c r="A16" s="495" t="str">
        <f>Platzierung!T24</f>
        <v>Team 4</v>
      </c>
      <c r="B16" s="496"/>
      <c r="C16" s="497"/>
      <c r="D16" s="134"/>
      <c r="E16" s="135"/>
      <c r="F16" s="136"/>
      <c r="G16" s="136"/>
      <c r="H16" s="137"/>
      <c r="I16" s="135"/>
      <c r="J16" s="137"/>
      <c r="K16" s="138"/>
    </row>
    <row r="17" spans="1:11" ht="22.5" customHeight="1">
      <c r="A17" s="512" t="str">
        <f>Platzierung!T25</f>
        <v>Team 5</v>
      </c>
      <c r="B17" s="513"/>
      <c r="C17" s="514"/>
      <c r="D17" s="134"/>
      <c r="E17" s="135"/>
      <c r="F17" s="136"/>
      <c r="G17" s="136"/>
      <c r="H17" s="137"/>
      <c r="I17" s="135"/>
      <c r="J17" s="137"/>
      <c r="K17" s="138"/>
    </row>
    <row r="18" spans="1:11" ht="22.5" customHeight="1">
      <c r="A18" s="495" t="str">
        <f>Platzierung!T26</f>
        <v>Team 6</v>
      </c>
      <c r="B18" s="496"/>
      <c r="C18" s="497"/>
      <c r="D18" s="134"/>
      <c r="E18" s="135"/>
      <c r="F18" s="136"/>
      <c r="G18" s="136"/>
      <c r="H18" s="137"/>
      <c r="I18" s="135"/>
      <c r="J18" s="137"/>
      <c r="K18" s="138"/>
    </row>
    <row r="19" spans="1:11" ht="22.5" customHeight="1">
      <c r="A19" s="512" t="str">
        <f>Platzierung!T27</f>
        <v>Team 7</v>
      </c>
      <c r="B19" s="513"/>
      <c r="C19" s="514"/>
      <c r="D19" s="134"/>
      <c r="E19" s="135"/>
      <c r="F19" s="136"/>
      <c r="G19" s="136"/>
      <c r="H19" s="137"/>
      <c r="I19" s="135"/>
      <c r="J19" s="137"/>
      <c r="K19" s="138"/>
    </row>
    <row r="20" spans="1:11" ht="22.5" customHeight="1">
      <c r="A20" s="495" t="str">
        <f>Platzierung!T28</f>
        <v>Team 8</v>
      </c>
      <c r="B20" s="496"/>
      <c r="C20" s="497"/>
      <c r="D20" s="134"/>
      <c r="E20" s="135"/>
      <c r="F20" s="136"/>
      <c r="G20" s="136"/>
      <c r="H20" s="137"/>
      <c r="I20" s="135"/>
      <c r="J20" s="137"/>
      <c r="K20" s="138"/>
    </row>
    <row r="21" spans="1:11" ht="22.5" customHeight="1" thickBot="1">
      <c r="A21" s="495" t="str">
        <f>Platzierung!T29</f>
        <v>Team 9</v>
      </c>
      <c r="B21" s="496"/>
      <c r="C21" s="497"/>
      <c r="D21" s="139"/>
      <c r="E21" s="140"/>
      <c r="F21" s="141"/>
      <c r="G21" s="141"/>
      <c r="H21" s="142"/>
      <c r="I21" s="140"/>
      <c r="J21" s="142"/>
      <c r="K21" s="143"/>
    </row>
    <row r="22" spans="1:11" ht="15">
      <c r="A22" s="519"/>
      <c r="B22" s="520"/>
      <c r="C22" s="520"/>
      <c r="D22" s="520"/>
      <c r="E22" s="520"/>
      <c r="F22" s="520"/>
      <c r="G22" s="520"/>
      <c r="H22" s="520"/>
      <c r="I22" s="520"/>
      <c r="J22" s="520"/>
      <c r="K22" s="521"/>
    </row>
    <row r="23" spans="1:11" s="108" customFormat="1" ht="15">
      <c r="A23" s="515" t="s">
        <v>63</v>
      </c>
      <c r="B23" s="506"/>
      <c r="C23" s="506"/>
      <c r="D23" s="506"/>
      <c r="E23" s="75"/>
      <c r="F23" s="75"/>
      <c r="G23" s="75"/>
      <c r="H23" s="75"/>
      <c r="I23" s="75"/>
      <c r="J23" s="75"/>
      <c r="K23" s="76"/>
    </row>
    <row r="24" spans="1:11" s="108" customFormat="1" ht="15">
      <c r="A24" s="74"/>
      <c r="B24" s="109" t="s">
        <v>57</v>
      </c>
      <c r="C24" s="506" t="s">
        <v>69</v>
      </c>
      <c r="D24" s="506"/>
      <c r="E24" s="506"/>
      <c r="F24" s="506"/>
      <c r="G24" s="506"/>
      <c r="H24" s="507"/>
      <c r="I24" s="507"/>
      <c r="J24" s="507"/>
      <c r="K24" s="508"/>
    </row>
    <row r="25" spans="1:11" s="108" customFormat="1" ht="15">
      <c r="A25" s="74"/>
      <c r="B25" s="109" t="s">
        <v>57</v>
      </c>
      <c r="C25" s="506" t="s">
        <v>70</v>
      </c>
      <c r="D25" s="506"/>
      <c r="E25" s="506"/>
      <c r="F25" s="506"/>
      <c r="G25" s="506"/>
      <c r="H25" s="506"/>
      <c r="I25" s="506"/>
      <c r="J25" s="506"/>
      <c r="K25" s="529"/>
    </row>
    <row r="26" spans="1:11" s="108" customFormat="1" ht="15">
      <c r="A26" s="74"/>
      <c r="B26" s="109" t="s">
        <v>57</v>
      </c>
      <c r="C26" s="506" t="s">
        <v>58</v>
      </c>
      <c r="D26" s="506"/>
      <c r="E26" s="506"/>
      <c r="F26" s="506"/>
      <c r="G26" s="506"/>
      <c r="H26" s="506"/>
      <c r="I26" s="506"/>
      <c r="J26" s="506"/>
      <c r="K26" s="529"/>
    </row>
    <row r="27" spans="1:11" s="108" customFormat="1" ht="15">
      <c r="A27" s="515" t="s">
        <v>64</v>
      </c>
      <c r="B27" s="506"/>
      <c r="C27" s="506"/>
      <c r="D27" s="506"/>
      <c r="E27" s="75"/>
      <c r="F27" s="75"/>
      <c r="G27" s="75"/>
      <c r="H27" s="75"/>
      <c r="I27" s="75"/>
      <c r="J27" s="75"/>
      <c r="K27" s="76"/>
    </row>
    <row r="28" spans="1:11" s="113" customFormat="1" ht="15">
      <c r="A28" s="110" t="s">
        <v>66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s="113" customFormat="1" ht="15">
      <c r="A29" s="110" t="s">
        <v>65</v>
      </c>
      <c r="B29" s="111"/>
      <c r="C29" s="111"/>
      <c r="D29" s="114"/>
      <c r="E29" s="114"/>
      <c r="F29" s="114"/>
      <c r="G29" s="114"/>
      <c r="H29" s="114"/>
      <c r="I29" s="114"/>
      <c r="J29" s="114"/>
      <c r="K29" s="115"/>
    </row>
    <row r="30" spans="1:11" s="108" customFormat="1" ht="15">
      <c r="A30" s="503" t="s">
        <v>59</v>
      </c>
      <c r="B30" s="504"/>
      <c r="C30" s="504"/>
      <c r="D30" s="504"/>
      <c r="E30" s="504"/>
      <c r="F30" s="504"/>
      <c r="G30" s="504"/>
      <c r="H30" s="504"/>
      <c r="I30" s="504"/>
      <c r="J30" s="504"/>
      <c r="K30" s="505"/>
    </row>
    <row r="31" spans="1:11" s="108" customFormat="1" ht="15">
      <c r="A31" s="515" t="s">
        <v>62</v>
      </c>
      <c r="B31" s="506"/>
      <c r="C31" s="506"/>
      <c r="D31" s="506"/>
      <c r="E31" s="117"/>
      <c r="F31" s="117"/>
      <c r="G31" s="117"/>
      <c r="H31" s="117"/>
      <c r="I31" s="117"/>
      <c r="J31" s="117"/>
      <c r="K31" s="118"/>
    </row>
    <row r="32" spans="1:11" s="108" customFormat="1" ht="19.5" customHeight="1">
      <c r="A32" s="116"/>
      <c r="B32" s="516" t="s">
        <v>60</v>
      </c>
      <c r="C32" s="517"/>
      <c r="D32" s="517"/>
      <c r="E32" s="517"/>
      <c r="F32" s="517"/>
      <c r="G32" s="517"/>
      <c r="H32" s="517"/>
      <c r="I32" s="517"/>
      <c r="J32" s="517"/>
      <c r="K32" s="118"/>
    </row>
    <row r="33" spans="1:11" s="108" customFormat="1" ht="19.5" customHeight="1">
      <c r="A33" s="116"/>
      <c r="B33" s="516" t="s">
        <v>60</v>
      </c>
      <c r="C33" s="517"/>
      <c r="D33" s="517"/>
      <c r="E33" s="517"/>
      <c r="F33" s="517"/>
      <c r="G33" s="517"/>
      <c r="H33" s="517"/>
      <c r="I33" s="517"/>
      <c r="J33" s="517"/>
      <c r="K33" s="118"/>
    </row>
    <row r="34" spans="1:11" s="108" customFormat="1" ht="19.5" customHeight="1">
      <c r="A34" s="116"/>
      <c r="B34" s="516" t="s">
        <v>60</v>
      </c>
      <c r="C34" s="517"/>
      <c r="D34" s="517"/>
      <c r="E34" s="517"/>
      <c r="F34" s="517"/>
      <c r="G34" s="517"/>
      <c r="H34" s="517"/>
      <c r="I34" s="517"/>
      <c r="J34" s="517"/>
      <c r="K34" s="118"/>
    </row>
    <row r="35" spans="1:11" s="108" customFormat="1" ht="19.5" customHeight="1">
      <c r="A35" s="116"/>
      <c r="B35" s="516" t="s">
        <v>60</v>
      </c>
      <c r="C35" s="517"/>
      <c r="D35" s="517"/>
      <c r="E35" s="517"/>
      <c r="F35" s="517"/>
      <c r="G35" s="517"/>
      <c r="H35" s="517"/>
      <c r="I35" s="517"/>
      <c r="J35" s="517"/>
      <c r="K35" s="118"/>
    </row>
    <row r="36" spans="1:11" ht="15.75" thickBot="1">
      <c r="A36" s="524"/>
      <c r="B36" s="525"/>
      <c r="C36" s="525"/>
      <c r="D36" s="119"/>
      <c r="E36" s="119"/>
      <c r="F36" s="119"/>
      <c r="G36" s="119"/>
      <c r="H36" s="119"/>
      <c r="I36" s="119"/>
      <c r="J36" s="119"/>
      <c r="K36" s="120"/>
    </row>
  </sheetData>
  <sheetProtection sheet="1" selectLockedCells="1"/>
  <mergeCells count="31">
    <mergeCell ref="A36:C36"/>
    <mergeCell ref="E9:H9"/>
    <mergeCell ref="A27:D27"/>
    <mergeCell ref="A23:D23"/>
    <mergeCell ref="C25:K25"/>
    <mergeCell ref="C26:K26"/>
    <mergeCell ref="B35:J35"/>
    <mergeCell ref="A20:C20"/>
    <mergeCell ref="A13:C13"/>
    <mergeCell ref="B32:J32"/>
    <mergeCell ref="A22:K22"/>
    <mergeCell ref="A19:C19"/>
    <mergeCell ref="A31:D31"/>
    <mergeCell ref="B33:J33"/>
    <mergeCell ref="I8:J8"/>
    <mergeCell ref="A14:C14"/>
    <mergeCell ref="B34:J34"/>
    <mergeCell ref="A30:K30"/>
    <mergeCell ref="C24:K24"/>
    <mergeCell ref="A12:C12"/>
    <mergeCell ref="A17:C17"/>
    <mergeCell ref="A18:C18"/>
    <mergeCell ref="A15:C15"/>
    <mergeCell ref="A16:C16"/>
    <mergeCell ref="A21:C21"/>
    <mergeCell ref="D3:J3"/>
    <mergeCell ref="D1:J1"/>
    <mergeCell ref="E8:H8"/>
    <mergeCell ref="A7:J7"/>
    <mergeCell ref="D2:J2"/>
    <mergeCell ref="A4:K4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L6" sqref="AL6"/>
    </sheetView>
  </sheetViews>
  <sheetFormatPr baseColWidth="10" defaultColWidth="3.42578125" defaultRowHeight="12.75"/>
  <cols>
    <col min="1" max="3" width="3.140625" style="343" customWidth="1"/>
    <col min="4" max="4" width="4" style="341" hidden="1" customWidth="1"/>
    <col min="5" max="20" width="3" style="343" customWidth="1"/>
    <col min="21" max="21" width="3.28515625" style="341" hidden="1" customWidth="1"/>
    <col min="22" max="34" width="3" style="343" customWidth="1"/>
    <col min="35" max="36" width="3.42578125" style="294"/>
    <col min="37" max="37" width="3.140625" style="294" customWidth="1"/>
    <col min="38" max="38" width="4" style="294" bestFit="1" customWidth="1"/>
    <col min="39" max="42" width="3.42578125" style="295" hidden="1" customWidth="1"/>
    <col min="43" max="44" width="0" style="295" hidden="1" customWidth="1"/>
    <col min="45" max="45" width="3.42578125" style="295"/>
    <col min="46" max="57" width="3.42578125" style="294"/>
    <col min="58" max="58" width="8.7109375" style="294" bestFit="1" customWidth="1"/>
    <col min="59" max="16384" width="3.42578125" style="294"/>
  </cols>
  <sheetData>
    <row r="1" spans="1:45" s="154" customFormat="1" ht="33.950000000000003" customHeight="1" thickTop="1">
      <c r="A1" s="532" t="s">
        <v>85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4"/>
      <c r="AD1" s="152"/>
      <c r="AE1" s="152"/>
      <c r="AF1" s="152"/>
      <c r="AG1" s="152"/>
      <c r="AH1" s="153"/>
      <c r="AM1" s="155"/>
      <c r="AN1" s="155"/>
      <c r="AO1" s="155"/>
      <c r="AP1" s="155"/>
      <c r="AQ1" s="155"/>
      <c r="AR1" s="155"/>
      <c r="AS1" s="155"/>
    </row>
    <row r="2" spans="1:45" s="154" customFormat="1" ht="17.25" customHeight="1" thickBot="1">
      <c r="A2" s="535" t="s">
        <v>86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7"/>
      <c r="AD2" s="156"/>
      <c r="AE2" s="156"/>
      <c r="AF2" s="156"/>
      <c r="AG2" s="156"/>
      <c r="AH2" s="157"/>
      <c r="AM2" s="155"/>
      <c r="AN2" s="155"/>
      <c r="AO2" s="155"/>
      <c r="AP2" s="155"/>
      <c r="AQ2" s="155"/>
      <c r="AR2" s="155"/>
      <c r="AS2" s="155"/>
    </row>
    <row r="3" spans="1:45" s="163" customFormat="1" ht="29.25" customHeight="1" thickTop="1" thickBot="1">
      <c r="A3" s="158" t="s">
        <v>87</v>
      </c>
      <c r="B3" s="159"/>
      <c r="C3" s="159"/>
      <c r="D3" s="159"/>
      <c r="E3" s="159"/>
      <c r="F3" s="160"/>
      <c r="G3" s="538">
        <f>Platzierung!U6</f>
        <v>0</v>
      </c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40"/>
      <c r="AD3" s="161"/>
      <c r="AE3" s="161"/>
      <c r="AF3" s="161"/>
      <c r="AG3" s="161"/>
      <c r="AH3" s="162"/>
      <c r="AM3" s="541" t="s">
        <v>88</v>
      </c>
      <c r="AN3" s="541" t="s">
        <v>88</v>
      </c>
      <c r="AO3" s="541" t="s">
        <v>88</v>
      </c>
      <c r="AP3" s="541" t="s">
        <v>88</v>
      </c>
      <c r="AQ3" s="164"/>
      <c r="AR3" s="164"/>
      <c r="AS3" s="164"/>
    </row>
    <row r="4" spans="1:45" s="163" customFormat="1" ht="22.5" customHeight="1" thickTop="1" thickBot="1">
      <c r="A4" s="165" t="s">
        <v>89</v>
      </c>
      <c r="B4" s="166"/>
      <c r="C4" s="166"/>
      <c r="D4" s="166"/>
      <c r="E4" s="166"/>
      <c r="F4" s="167"/>
      <c r="G4" s="543">
        <f>Platzierung!U4</f>
        <v>0</v>
      </c>
      <c r="H4" s="544"/>
      <c r="I4" s="544"/>
      <c r="J4" s="544"/>
      <c r="K4" s="544"/>
      <c r="L4" s="544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6"/>
      <c r="AD4" s="161"/>
      <c r="AE4" s="161"/>
      <c r="AF4" s="161"/>
      <c r="AG4" s="161"/>
      <c r="AH4" s="162"/>
      <c r="AM4" s="542"/>
      <c r="AN4" s="542"/>
      <c r="AO4" s="542"/>
      <c r="AP4" s="542"/>
      <c r="AQ4" s="164"/>
      <c r="AR4" s="164"/>
      <c r="AS4" s="164"/>
    </row>
    <row r="5" spans="1:45" s="154" customFormat="1" ht="18" customHeight="1" thickTop="1" thickBot="1">
      <c r="A5" s="168" t="s">
        <v>90</v>
      </c>
      <c r="B5" s="169"/>
      <c r="C5" s="169"/>
      <c r="D5" s="170"/>
      <c r="E5" s="171"/>
      <c r="F5" s="547" t="str">
        <f>IF(VLOOKUP(AL6,Plan,AM5,FALSE)="","",(VLOOKUP(AL6,Plan,AM5,FALSE)))</f>
        <v/>
      </c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172" t="s">
        <v>91</v>
      </c>
      <c r="S5" s="172"/>
      <c r="T5" s="172"/>
      <c r="U5" s="173"/>
      <c r="V5" s="172"/>
      <c r="W5" s="549" t="str">
        <f>IF(VLOOKUP(AL5,Plan,AO5,FALSE)="","",(VLOOKUP(AL5,Plan,AO5,FALSE)))</f>
        <v>Ort</v>
      </c>
      <c r="X5" s="550"/>
      <c r="Y5" s="550"/>
      <c r="Z5" s="550"/>
      <c r="AA5" s="550"/>
      <c r="AB5" s="550"/>
      <c r="AC5" s="551"/>
      <c r="AD5" s="174"/>
      <c r="AE5" s="174"/>
      <c r="AF5" s="174"/>
      <c r="AG5" s="174"/>
      <c r="AH5" s="175"/>
      <c r="AL5" s="176">
        <v>1</v>
      </c>
      <c r="AM5" s="177">
        <v>35</v>
      </c>
      <c r="AN5" s="178">
        <v>28</v>
      </c>
      <c r="AO5" s="178">
        <v>36</v>
      </c>
      <c r="AP5" s="178"/>
      <c r="AQ5" s="179" t="s">
        <v>92</v>
      </c>
      <c r="AR5" s="155"/>
      <c r="AS5" s="155"/>
    </row>
    <row r="6" spans="1:45" s="154" customFormat="1" ht="18" customHeight="1" thickTop="1">
      <c r="A6" s="180" t="s">
        <v>5</v>
      </c>
      <c r="B6" s="181"/>
      <c r="C6" s="181"/>
      <c r="D6" s="182"/>
      <c r="E6" s="183"/>
      <c r="F6" s="552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184" t="s">
        <v>93</v>
      </c>
      <c r="S6" s="184"/>
      <c r="T6" s="184"/>
      <c r="U6" s="185"/>
      <c r="V6" s="184"/>
      <c r="W6" s="553" t="str">
        <f>IF(VLOOKUP(AL6,Plan,AN6,FALSE)="","",(VLOOKUP(AL6,Plan,AN6,FALSE)))</f>
        <v>Datum</v>
      </c>
      <c r="X6" s="554"/>
      <c r="Y6" s="554"/>
      <c r="Z6" s="554"/>
      <c r="AA6" s="554"/>
      <c r="AB6" s="186"/>
      <c r="AC6" s="186"/>
      <c r="AD6" s="187"/>
      <c r="AE6" s="187"/>
      <c r="AF6" s="188"/>
      <c r="AG6" s="188"/>
      <c r="AH6" s="189"/>
      <c r="AL6" s="190">
        <f t="shared" ref="AL6:AL11" si="0">AL5</f>
        <v>1</v>
      </c>
      <c r="AM6" s="191">
        <v>13</v>
      </c>
      <c r="AN6" s="191">
        <v>2</v>
      </c>
      <c r="AO6" s="178"/>
      <c r="AP6" s="178"/>
      <c r="AQ6" s="155"/>
      <c r="AR6" s="155"/>
      <c r="AS6" s="155"/>
    </row>
    <row r="7" spans="1:45" s="154" customFormat="1" ht="18" customHeight="1">
      <c r="A7" s="180" t="s">
        <v>94</v>
      </c>
      <c r="B7" s="181"/>
      <c r="C7" s="181"/>
      <c r="D7" s="182"/>
      <c r="E7" s="183"/>
      <c r="F7" s="552" t="str">
        <f>IF(VLOOKUP(AL6,Plan,AM6,FALSE)="","",(VLOOKUP(AL6,Plan,AM6,FALSE)))</f>
        <v>Team 7</v>
      </c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192" t="s">
        <v>95</v>
      </c>
      <c r="S7" s="192"/>
      <c r="T7" s="192"/>
      <c r="U7" s="193"/>
      <c r="V7" s="194"/>
      <c r="W7" s="555">
        <f>IF(VLOOKUP(AL7,Plan,AN7,FALSE)="","",(VLOOKUP(AL7,Plan,AN7,FALSE)))</f>
        <v>0.41666666666666669</v>
      </c>
      <c r="X7" s="556"/>
      <c r="Y7" s="556"/>
      <c r="Z7" s="556"/>
      <c r="AA7" s="195" t="s">
        <v>96</v>
      </c>
      <c r="AB7" s="196"/>
      <c r="AC7" s="197"/>
      <c r="AD7" s="557"/>
      <c r="AE7" s="557"/>
      <c r="AF7" s="557"/>
      <c r="AG7" s="557"/>
      <c r="AH7" s="558"/>
      <c r="AL7" s="190">
        <f t="shared" si="0"/>
        <v>1</v>
      </c>
      <c r="AM7" s="191"/>
      <c r="AN7" s="191">
        <v>3</v>
      </c>
      <c r="AO7" s="178"/>
      <c r="AP7" s="178"/>
      <c r="AQ7" s="155"/>
      <c r="AR7" s="155"/>
      <c r="AS7" s="155"/>
    </row>
    <row r="8" spans="1:45" s="154" customFormat="1" ht="18" customHeight="1">
      <c r="A8" s="180" t="s">
        <v>97</v>
      </c>
      <c r="B8" s="181"/>
      <c r="C8" s="181"/>
      <c r="D8" s="182"/>
      <c r="E8" s="183"/>
      <c r="F8" s="552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192" t="s">
        <v>98</v>
      </c>
      <c r="S8" s="192"/>
      <c r="T8" s="192"/>
      <c r="U8" s="193"/>
      <c r="V8" s="194"/>
      <c r="W8" s="559">
        <f>IF(VLOOKUP(AL8,Plan,AN8,FALSE)="","",(VLOOKUP(AL8,Plan,AN8,FALSE)))</f>
        <v>1</v>
      </c>
      <c r="X8" s="560"/>
      <c r="Y8" s="198"/>
      <c r="Z8" s="198"/>
      <c r="AA8" s="198"/>
      <c r="AB8" s="199" t="s">
        <v>99</v>
      </c>
      <c r="AC8" s="196"/>
      <c r="AD8" s="560">
        <f>IF(VLOOKUP(AL8,Plan,AO8,FALSE)="","",(VLOOKUP(AL8,Plan,AO8,FALSE)))</f>
        <v>1</v>
      </c>
      <c r="AE8" s="560"/>
      <c r="AF8" s="198"/>
      <c r="AG8" s="198"/>
      <c r="AH8" s="200"/>
      <c r="AL8" s="190">
        <f t="shared" si="0"/>
        <v>1</v>
      </c>
      <c r="AM8" s="191"/>
      <c r="AN8" s="191">
        <v>4</v>
      </c>
      <c r="AO8" s="178">
        <v>5</v>
      </c>
      <c r="AP8" s="178"/>
      <c r="AQ8" s="155"/>
      <c r="AR8" s="155"/>
      <c r="AS8" s="155"/>
    </row>
    <row r="9" spans="1:45" s="154" customFormat="1" ht="18" customHeight="1" thickBot="1">
      <c r="A9" s="201" t="s">
        <v>100</v>
      </c>
      <c r="B9" s="202"/>
      <c r="C9" s="202"/>
      <c r="D9" s="203"/>
      <c r="E9" s="204"/>
      <c r="F9" s="56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3"/>
      <c r="R9" s="184" t="s">
        <v>101</v>
      </c>
      <c r="S9" s="205"/>
      <c r="T9" s="205"/>
      <c r="U9" s="206"/>
      <c r="V9" s="207"/>
      <c r="W9" s="564">
        <f>IF(VLOOKUP(AL9,Plan,AN9,FALSE)="","",(VLOOKUP(AL9,Plan,AN9,FALSE)))</f>
        <v>1</v>
      </c>
      <c r="X9" s="565"/>
      <c r="Y9" s="208"/>
      <c r="Z9" s="208"/>
      <c r="AA9" s="208"/>
      <c r="AB9" s="208"/>
      <c r="AC9" s="208"/>
      <c r="AD9" s="208"/>
      <c r="AE9" s="208"/>
      <c r="AF9" s="208"/>
      <c r="AG9" s="208"/>
      <c r="AH9" s="209"/>
      <c r="AL9" s="190">
        <f t="shared" si="0"/>
        <v>1</v>
      </c>
      <c r="AM9" s="191"/>
      <c r="AN9" s="191">
        <v>6</v>
      </c>
      <c r="AO9" s="178"/>
      <c r="AP9" s="178"/>
      <c r="AQ9" s="155"/>
      <c r="AR9" s="155"/>
      <c r="AS9" s="155"/>
    </row>
    <row r="10" spans="1:45" s="154" customFormat="1" ht="21.95" customHeight="1" thickTop="1" thickBot="1">
      <c r="A10" s="566" t="s">
        <v>102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210" t="s">
        <v>103</v>
      </c>
      <c r="P10" s="211" t="s">
        <v>104</v>
      </c>
      <c r="Q10" s="212" t="s">
        <v>105</v>
      </c>
      <c r="R10" s="566" t="s">
        <v>106</v>
      </c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8"/>
      <c r="AF10" s="210" t="s">
        <v>103</v>
      </c>
      <c r="AG10" s="211" t="s">
        <v>104</v>
      </c>
      <c r="AH10" s="212" t="s">
        <v>105</v>
      </c>
      <c r="AL10" s="190">
        <f t="shared" si="0"/>
        <v>1</v>
      </c>
      <c r="AM10" s="191"/>
      <c r="AN10" s="191"/>
      <c r="AO10" s="178"/>
      <c r="AP10" s="178"/>
      <c r="AQ10" s="155"/>
      <c r="AR10" s="155"/>
      <c r="AS10" s="155"/>
    </row>
    <row r="11" spans="1:45" s="154" customFormat="1" ht="18.95" customHeight="1" thickBot="1">
      <c r="A11" s="569" t="str">
        <f>IF(VLOOKUP(AL11,Plan,AM11,FALSE)="","",(VLOOKUP(AL11,Plan,AM11,FALSE)))</f>
        <v>Team 3</v>
      </c>
      <c r="B11" s="570"/>
      <c r="C11" s="570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213"/>
      <c r="P11" s="214"/>
      <c r="Q11" s="215"/>
      <c r="R11" s="569" t="str">
        <f>IF(VLOOKUP(AL11,Plan,AN11,FALSE)="","",(VLOOKUP(AL11,Plan,AN11,FALSE)))</f>
        <v>Team 4</v>
      </c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213"/>
      <c r="AG11" s="214"/>
      <c r="AH11" s="215"/>
      <c r="AL11" s="190">
        <f t="shared" si="0"/>
        <v>1</v>
      </c>
      <c r="AM11" s="191">
        <v>7</v>
      </c>
      <c r="AN11" s="191">
        <v>11</v>
      </c>
      <c r="AO11" s="178"/>
      <c r="AP11" s="178"/>
      <c r="AQ11" s="155"/>
      <c r="AR11" s="155"/>
      <c r="AS11" s="155"/>
    </row>
    <row r="12" spans="1:45" s="154" customFormat="1" ht="18" customHeight="1" thickTop="1" thickBot="1">
      <c r="A12" s="216" t="s">
        <v>107</v>
      </c>
      <c r="B12" s="217" t="s">
        <v>108</v>
      </c>
      <c r="C12" s="218" t="s">
        <v>109</v>
      </c>
      <c r="D12" s="219"/>
      <c r="E12" s="220" t="s">
        <v>110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223"/>
      <c r="Q12" s="224"/>
      <c r="R12" s="216" t="s">
        <v>107</v>
      </c>
      <c r="S12" s="217" t="s">
        <v>108</v>
      </c>
      <c r="T12" s="218" t="s">
        <v>109</v>
      </c>
      <c r="U12" s="219"/>
      <c r="V12" s="220" t="s">
        <v>110</v>
      </c>
      <c r="W12" s="221"/>
      <c r="X12" s="221"/>
      <c r="Y12" s="221"/>
      <c r="Z12" s="221"/>
      <c r="AA12" s="221"/>
      <c r="AB12" s="221"/>
      <c r="AC12" s="221"/>
      <c r="AD12" s="221"/>
      <c r="AE12" s="221"/>
      <c r="AF12" s="222"/>
      <c r="AG12" s="223"/>
      <c r="AH12" s="224"/>
      <c r="AM12" s="155"/>
      <c r="AN12" s="155"/>
      <c r="AO12" s="155"/>
      <c r="AP12" s="155"/>
      <c r="AQ12" s="155"/>
      <c r="AR12" s="155"/>
      <c r="AS12" s="155"/>
    </row>
    <row r="13" spans="1:45" s="234" customFormat="1" ht="18" hidden="1" customHeight="1">
      <c r="A13" s="225"/>
      <c r="B13" s="226"/>
      <c r="C13" s="227"/>
      <c r="D13" s="228"/>
      <c r="E13" s="229" t="e">
        <f>HLOOKUP(A11,[1]Mannschaften!B10:AF12,3,FALSE)</f>
        <v>#N/A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P13" s="232"/>
      <c r="Q13" s="233"/>
      <c r="R13" s="225"/>
      <c r="S13" s="226"/>
      <c r="T13" s="227"/>
      <c r="U13" s="228"/>
      <c r="V13" s="229" t="e">
        <f>HLOOKUP(R11,[1]Mannschaften!B10:AF13,3,FALSE)</f>
        <v>#N/A</v>
      </c>
      <c r="W13" s="230"/>
      <c r="X13" s="230"/>
      <c r="Y13" s="230"/>
      <c r="Z13" s="230"/>
      <c r="AA13" s="230"/>
      <c r="AB13" s="230"/>
      <c r="AC13" s="230"/>
      <c r="AD13" s="230"/>
      <c r="AE13" s="230"/>
      <c r="AF13" s="231"/>
      <c r="AG13" s="232"/>
      <c r="AH13" s="233"/>
      <c r="AM13" s="235"/>
      <c r="AN13" s="235"/>
      <c r="AO13" s="235"/>
      <c r="AP13" s="235"/>
      <c r="AQ13" s="235"/>
      <c r="AR13" s="235"/>
      <c r="AS13" s="235"/>
    </row>
    <row r="14" spans="1:45" s="154" customFormat="1" ht="18" customHeight="1" thickTop="1">
      <c r="A14" s="236"/>
      <c r="B14" s="237"/>
      <c r="C14" s="238"/>
      <c r="D14" s="239"/>
      <c r="E14" s="572"/>
      <c r="F14" s="573"/>
      <c r="G14" s="573"/>
      <c r="H14" s="573"/>
      <c r="I14" s="573"/>
      <c r="J14" s="573"/>
      <c r="K14" s="573"/>
      <c r="L14" s="573"/>
      <c r="M14" s="573"/>
      <c r="N14" s="574"/>
      <c r="O14" s="240"/>
      <c r="P14" s="241"/>
      <c r="Q14" s="242"/>
      <c r="R14" s="236"/>
      <c r="S14" s="243"/>
      <c r="T14" s="238"/>
      <c r="U14" s="239"/>
      <c r="V14" s="572"/>
      <c r="W14" s="573"/>
      <c r="X14" s="573"/>
      <c r="Y14" s="573"/>
      <c r="Z14" s="573"/>
      <c r="AA14" s="573"/>
      <c r="AB14" s="573"/>
      <c r="AC14" s="573"/>
      <c r="AD14" s="573"/>
      <c r="AE14" s="574"/>
      <c r="AF14" s="240"/>
      <c r="AG14" s="241"/>
      <c r="AH14" s="242"/>
      <c r="AM14" s="155"/>
      <c r="AN14" s="155"/>
      <c r="AO14" s="155"/>
      <c r="AP14" s="155"/>
      <c r="AQ14" s="155"/>
      <c r="AR14" s="155"/>
      <c r="AS14" s="155"/>
    </row>
    <row r="15" spans="1:45" s="154" customFormat="1" ht="18" customHeight="1">
      <c r="A15" s="244"/>
      <c r="B15" s="237"/>
      <c r="C15" s="245"/>
      <c r="D15" s="193"/>
      <c r="E15" s="575"/>
      <c r="F15" s="576"/>
      <c r="G15" s="576"/>
      <c r="H15" s="576"/>
      <c r="I15" s="576"/>
      <c r="J15" s="576"/>
      <c r="K15" s="576"/>
      <c r="L15" s="576"/>
      <c r="M15" s="576"/>
      <c r="N15" s="577"/>
      <c r="O15" s="246"/>
      <c r="P15" s="247"/>
      <c r="Q15" s="248"/>
      <c r="R15" s="244"/>
      <c r="S15" s="237"/>
      <c r="T15" s="245"/>
      <c r="U15" s="193"/>
      <c r="V15" s="575"/>
      <c r="W15" s="576"/>
      <c r="X15" s="576"/>
      <c r="Y15" s="576"/>
      <c r="Z15" s="576"/>
      <c r="AA15" s="576"/>
      <c r="AB15" s="576"/>
      <c r="AC15" s="576"/>
      <c r="AD15" s="576"/>
      <c r="AE15" s="577"/>
      <c r="AF15" s="246"/>
      <c r="AG15" s="247"/>
      <c r="AH15" s="248"/>
      <c r="AM15" s="155"/>
      <c r="AN15" s="155"/>
      <c r="AO15" s="155"/>
      <c r="AP15" s="155"/>
      <c r="AQ15" s="155"/>
      <c r="AR15" s="155"/>
      <c r="AS15" s="155"/>
    </row>
    <row r="16" spans="1:45" s="154" customFormat="1" ht="18" customHeight="1">
      <c r="A16" s="244"/>
      <c r="B16" s="237"/>
      <c r="C16" s="249"/>
      <c r="D16" s="193"/>
      <c r="E16" s="575"/>
      <c r="F16" s="576"/>
      <c r="G16" s="576"/>
      <c r="H16" s="576"/>
      <c r="I16" s="576"/>
      <c r="J16" s="576"/>
      <c r="K16" s="576"/>
      <c r="L16" s="576"/>
      <c r="M16" s="576"/>
      <c r="N16" s="577"/>
      <c r="O16" s="246"/>
      <c r="P16" s="250"/>
      <c r="Q16" s="248"/>
      <c r="R16" s="244"/>
      <c r="S16" s="237"/>
      <c r="T16" s="249"/>
      <c r="U16" s="193"/>
      <c r="V16" s="575"/>
      <c r="W16" s="576"/>
      <c r="X16" s="576"/>
      <c r="Y16" s="576"/>
      <c r="Z16" s="576"/>
      <c r="AA16" s="576"/>
      <c r="AB16" s="576"/>
      <c r="AC16" s="576"/>
      <c r="AD16" s="576"/>
      <c r="AE16" s="577"/>
      <c r="AF16" s="246"/>
      <c r="AG16" s="250"/>
      <c r="AH16" s="248"/>
      <c r="AM16" s="155"/>
      <c r="AN16" s="155"/>
      <c r="AO16" s="155"/>
      <c r="AP16" s="155"/>
      <c r="AQ16" s="155"/>
      <c r="AR16" s="155"/>
      <c r="AS16" s="155"/>
    </row>
    <row r="17" spans="1:45" s="154" customFormat="1" ht="18" customHeight="1">
      <c r="A17" s="244"/>
      <c r="B17" s="237"/>
      <c r="C17" s="251"/>
      <c r="D17" s="193"/>
      <c r="E17" s="575"/>
      <c r="F17" s="576"/>
      <c r="G17" s="576"/>
      <c r="H17" s="576"/>
      <c r="I17" s="576"/>
      <c r="J17" s="576"/>
      <c r="K17" s="576"/>
      <c r="L17" s="576"/>
      <c r="M17" s="576"/>
      <c r="N17" s="577"/>
      <c r="O17" s="246"/>
      <c r="P17" s="250"/>
      <c r="Q17" s="248"/>
      <c r="R17" s="244"/>
      <c r="S17" s="237"/>
      <c r="T17" s="251"/>
      <c r="U17" s="193"/>
      <c r="V17" s="575"/>
      <c r="W17" s="576"/>
      <c r="X17" s="576"/>
      <c r="Y17" s="576"/>
      <c r="Z17" s="576"/>
      <c r="AA17" s="576"/>
      <c r="AB17" s="576"/>
      <c r="AC17" s="576"/>
      <c r="AD17" s="576"/>
      <c r="AE17" s="577"/>
      <c r="AF17" s="246"/>
      <c r="AG17" s="250"/>
      <c r="AH17" s="248"/>
      <c r="AM17" s="155"/>
      <c r="AN17" s="155"/>
      <c r="AO17" s="155"/>
      <c r="AP17" s="155"/>
      <c r="AQ17" s="155"/>
      <c r="AR17" s="155"/>
      <c r="AS17" s="155"/>
    </row>
    <row r="18" spans="1:45" s="154" customFormat="1" ht="18" customHeight="1">
      <c r="A18" s="244"/>
      <c r="B18" s="237"/>
      <c r="C18" s="252"/>
      <c r="D18" s="193"/>
      <c r="E18" s="575"/>
      <c r="F18" s="576"/>
      <c r="G18" s="576"/>
      <c r="H18" s="576"/>
      <c r="I18" s="576"/>
      <c r="J18" s="576"/>
      <c r="K18" s="576"/>
      <c r="L18" s="576"/>
      <c r="M18" s="576"/>
      <c r="N18" s="577"/>
      <c r="O18" s="246"/>
      <c r="P18" s="253"/>
      <c r="Q18" s="248"/>
      <c r="R18" s="244"/>
      <c r="S18" s="237"/>
      <c r="T18" s="252"/>
      <c r="U18" s="193"/>
      <c r="V18" s="575"/>
      <c r="W18" s="576"/>
      <c r="X18" s="576"/>
      <c r="Y18" s="576"/>
      <c r="Z18" s="576"/>
      <c r="AA18" s="576"/>
      <c r="AB18" s="576"/>
      <c r="AC18" s="576"/>
      <c r="AD18" s="576"/>
      <c r="AE18" s="577"/>
      <c r="AF18" s="246"/>
      <c r="AG18" s="253"/>
      <c r="AH18" s="248"/>
      <c r="AM18" s="155"/>
      <c r="AN18" s="155"/>
      <c r="AO18" s="155"/>
      <c r="AP18" s="155"/>
      <c r="AQ18" s="155"/>
      <c r="AR18" s="155"/>
      <c r="AS18" s="155"/>
    </row>
    <row r="19" spans="1:45" s="154" customFormat="1" ht="18" customHeight="1">
      <c r="A19" s="244"/>
      <c r="B19" s="237"/>
      <c r="C19" s="251"/>
      <c r="D19" s="193"/>
      <c r="E19" s="575"/>
      <c r="F19" s="576"/>
      <c r="G19" s="576"/>
      <c r="H19" s="576"/>
      <c r="I19" s="576"/>
      <c r="J19" s="576"/>
      <c r="K19" s="576"/>
      <c r="L19" s="576"/>
      <c r="M19" s="576"/>
      <c r="N19" s="577"/>
      <c r="O19" s="246"/>
      <c r="P19" s="250"/>
      <c r="Q19" s="248"/>
      <c r="R19" s="244"/>
      <c r="S19" s="237"/>
      <c r="T19" s="251"/>
      <c r="U19" s="193"/>
      <c r="V19" s="575"/>
      <c r="W19" s="576"/>
      <c r="X19" s="576"/>
      <c r="Y19" s="576"/>
      <c r="Z19" s="576"/>
      <c r="AA19" s="576"/>
      <c r="AB19" s="576"/>
      <c r="AC19" s="576"/>
      <c r="AD19" s="576"/>
      <c r="AE19" s="577"/>
      <c r="AF19" s="246"/>
      <c r="AG19" s="250"/>
      <c r="AH19" s="248"/>
      <c r="AM19" s="155"/>
      <c r="AN19" s="155"/>
      <c r="AO19" s="155"/>
      <c r="AP19" s="155"/>
      <c r="AQ19" s="155"/>
      <c r="AR19" s="155"/>
      <c r="AS19" s="155"/>
    </row>
    <row r="20" spans="1:45" s="154" customFormat="1" ht="18" customHeight="1">
      <c r="A20" s="244"/>
      <c r="B20" s="237"/>
      <c r="C20" s="251"/>
      <c r="D20" s="193"/>
      <c r="E20" s="575"/>
      <c r="F20" s="576"/>
      <c r="G20" s="576"/>
      <c r="H20" s="576"/>
      <c r="I20" s="576"/>
      <c r="J20" s="576"/>
      <c r="K20" s="576"/>
      <c r="L20" s="576"/>
      <c r="M20" s="576"/>
      <c r="N20" s="577"/>
      <c r="O20" s="246"/>
      <c r="P20" s="250"/>
      <c r="Q20" s="248"/>
      <c r="R20" s="244"/>
      <c r="S20" s="237"/>
      <c r="T20" s="251"/>
      <c r="U20" s="193"/>
      <c r="V20" s="575"/>
      <c r="W20" s="576"/>
      <c r="X20" s="576"/>
      <c r="Y20" s="576"/>
      <c r="Z20" s="576"/>
      <c r="AA20" s="576"/>
      <c r="AB20" s="576"/>
      <c r="AC20" s="576"/>
      <c r="AD20" s="576"/>
      <c r="AE20" s="577"/>
      <c r="AF20" s="246"/>
      <c r="AG20" s="250"/>
      <c r="AH20" s="248"/>
      <c r="AM20" s="155"/>
      <c r="AN20" s="155"/>
      <c r="AO20" s="155"/>
      <c r="AP20" s="155"/>
      <c r="AQ20" s="155"/>
      <c r="AR20" s="155"/>
      <c r="AS20" s="155"/>
    </row>
    <row r="21" spans="1:45" s="154" customFormat="1" ht="18" customHeight="1">
      <c r="A21" s="244"/>
      <c r="B21" s="237"/>
      <c r="C21" s="251"/>
      <c r="D21" s="193"/>
      <c r="E21" s="575"/>
      <c r="F21" s="576"/>
      <c r="G21" s="576"/>
      <c r="H21" s="576"/>
      <c r="I21" s="576"/>
      <c r="J21" s="576"/>
      <c r="K21" s="576"/>
      <c r="L21" s="576"/>
      <c r="M21" s="576"/>
      <c r="N21" s="577"/>
      <c r="O21" s="246"/>
      <c r="P21" s="250"/>
      <c r="Q21" s="248"/>
      <c r="R21" s="244"/>
      <c r="S21" s="237"/>
      <c r="T21" s="251"/>
      <c r="U21" s="193"/>
      <c r="V21" s="575"/>
      <c r="W21" s="576"/>
      <c r="X21" s="576"/>
      <c r="Y21" s="576"/>
      <c r="Z21" s="576"/>
      <c r="AA21" s="576"/>
      <c r="AB21" s="576"/>
      <c r="AC21" s="576"/>
      <c r="AD21" s="576"/>
      <c r="AE21" s="577"/>
      <c r="AF21" s="246"/>
      <c r="AG21" s="250"/>
      <c r="AH21" s="248"/>
      <c r="AM21" s="155"/>
      <c r="AN21" s="155"/>
      <c r="AO21" s="155"/>
      <c r="AP21" s="155"/>
      <c r="AQ21" s="155"/>
      <c r="AR21" s="155"/>
      <c r="AS21" s="155"/>
    </row>
    <row r="22" spans="1:45" s="154" customFormat="1" ht="18" customHeight="1">
      <c r="A22" s="244"/>
      <c r="B22" s="237"/>
      <c r="C22" s="251"/>
      <c r="D22" s="193"/>
      <c r="E22" s="575"/>
      <c r="F22" s="576"/>
      <c r="G22" s="576"/>
      <c r="H22" s="576"/>
      <c r="I22" s="576"/>
      <c r="J22" s="576"/>
      <c r="K22" s="576"/>
      <c r="L22" s="576"/>
      <c r="M22" s="576"/>
      <c r="N22" s="577"/>
      <c r="O22" s="246"/>
      <c r="P22" s="254"/>
      <c r="Q22" s="255"/>
      <c r="R22" s="244"/>
      <c r="S22" s="237"/>
      <c r="T22" s="251"/>
      <c r="U22" s="193"/>
      <c r="V22" s="575"/>
      <c r="W22" s="576"/>
      <c r="X22" s="576"/>
      <c r="Y22" s="576"/>
      <c r="Z22" s="576"/>
      <c r="AA22" s="576"/>
      <c r="AB22" s="576"/>
      <c r="AC22" s="576"/>
      <c r="AD22" s="576"/>
      <c r="AE22" s="577"/>
      <c r="AF22" s="246"/>
      <c r="AG22" s="254"/>
      <c r="AH22" s="255"/>
      <c r="AM22" s="155"/>
      <c r="AN22" s="155"/>
      <c r="AO22" s="155"/>
      <c r="AP22" s="155"/>
      <c r="AQ22" s="155"/>
      <c r="AR22" s="155"/>
      <c r="AS22" s="155"/>
    </row>
    <row r="23" spans="1:45" s="154" customFormat="1" ht="18" customHeight="1" thickBot="1">
      <c r="A23" s="256"/>
      <c r="B23" s="257"/>
      <c r="C23" s="258"/>
      <c r="D23" s="206"/>
      <c r="E23" s="581"/>
      <c r="F23" s="582"/>
      <c r="G23" s="582"/>
      <c r="H23" s="582"/>
      <c r="I23" s="582"/>
      <c r="J23" s="582"/>
      <c r="K23" s="582"/>
      <c r="L23" s="582"/>
      <c r="M23" s="582"/>
      <c r="N23" s="583"/>
      <c r="O23" s="259"/>
      <c r="P23" s="260"/>
      <c r="Q23" s="261"/>
      <c r="R23" s="256"/>
      <c r="S23" s="257"/>
      <c r="T23" s="258"/>
      <c r="U23" s="206"/>
      <c r="V23" s="581"/>
      <c r="W23" s="582"/>
      <c r="X23" s="582"/>
      <c r="Y23" s="582"/>
      <c r="Z23" s="582"/>
      <c r="AA23" s="582"/>
      <c r="AB23" s="582"/>
      <c r="AC23" s="582"/>
      <c r="AD23" s="582"/>
      <c r="AE23" s="583"/>
      <c r="AF23" s="259"/>
      <c r="AG23" s="260"/>
      <c r="AH23" s="261"/>
      <c r="AM23" s="155"/>
      <c r="AN23" s="155"/>
      <c r="AO23" s="155"/>
      <c r="AP23" s="155"/>
      <c r="AQ23" s="155"/>
      <c r="AR23" s="155"/>
      <c r="AS23" s="155"/>
    </row>
    <row r="24" spans="1:45" s="154" customFormat="1" ht="18" customHeight="1" thickTop="1">
      <c r="A24" s="262" t="s">
        <v>111</v>
      </c>
      <c r="B24" s="263"/>
      <c r="C24" s="264"/>
      <c r="D24" s="170">
        <f>D23+1</f>
        <v>1</v>
      </c>
      <c r="E24" s="572"/>
      <c r="F24" s="573"/>
      <c r="G24" s="573"/>
      <c r="H24" s="573"/>
      <c r="I24" s="573"/>
      <c r="J24" s="573"/>
      <c r="K24" s="573"/>
      <c r="L24" s="573"/>
      <c r="M24" s="573"/>
      <c r="N24" s="574"/>
      <c r="O24" s="240"/>
      <c r="P24" s="265"/>
      <c r="Q24" s="266"/>
      <c r="R24" s="262" t="s">
        <v>111</v>
      </c>
      <c r="S24" s="263"/>
      <c r="T24" s="264"/>
      <c r="U24" s="170">
        <f>U23+1</f>
        <v>1</v>
      </c>
      <c r="V24" s="572"/>
      <c r="W24" s="573"/>
      <c r="X24" s="573"/>
      <c r="Y24" s="573"/>
      <c r="Z24" s="573"/>
      <c r="AA24" s="573"/>
      <c r="AB24" s="573"/>
      <c r="AC24" s="573"/>
      <c r="AD24" s="573"/>
      <c r="AE24" s="574"/>
      <c r="AF24" s="240"/>
      <c r="AG24" s="265"/>
      <c r="AH24" s="266"/>
      <c r="AM24" s="155"/>
      <c r="AN24" s="155"/>
      <c r="AO24" s="155"/>
      <c r="AP24" s="155"/>
      <c r="AQ24" s="155"/>
      <c r="AR24" s="155"/>
      <c r="AS24" s="155"/>
    </row>
    <row r="25" spans="1:45" s="154" customFormat="1" ht="18" customHeight="1" thickBot="1">
      <c r="A25" s="267" t="s">
        <v>112</v>
      </c>
      <c r="B25" s="268"/>
      <c r="C25" s="269"/>
      <c r="D25" s="203">
        <f>D24+1</f>
        <v>2</v>
      </c>
      <c r="E25" s="584"/>
      <c r="F25" s="585"/>
      <c r="G25" s="585"/>
      <c r="H25" s="585"/>
      <c r="I25" s="585"/>
      <c r="J25" s="585"/>
      <c r="K25" s="585"/>
      <c r="L25" s="585"/>
      <c r="M25" s="585"/>
      <c r="N25" s="586"/>
      <c r="O25" s="270"/>
      <c r="P25" s="271"/>
      <c r="Q25" s="272"/>
      <c r="R25" s="267" t="s">
        <v>112</v>
      </c>
      <c r="S25" s="268"/>
      <c r="T25" s="269"/>
      <c r="U25" s="203">
        <f>U24+1</f>
        <v>2</v>
      </c>
      <c r="V25" s="584"/>
      <c r="W25" s="585"/>
      <c r="X25" s="585"/>
      <c r="Y25" s="585"/>
      <c r="Z25" s="585"/>
      <c r="AA25" s="585"/>
      <c r="AB25" s="585"/>
      <c r="AC25" s="585"/>
      <c r="AD25" s="585"/>
      <c r="AE25" s="586"/>
      <c r="AF25" s="270"/>
      <c r="AG25" s="271"/>
      <c r="AH25" s="272"/>
      <c r="AM25" s="155"/>
      <c r="AN25" s="155"/>
      <c r="AO25" s="155"/>
      <c r="AP25" s="155"/>
      <c r="AQ25" s="155"/>
      <c r="AR25" s="155"/>
      <c r="AS25" s="155"/>
    </row>
    <row r="26" spans="1:45" s="154" customFormat="1" ht="18" customHeight="1" thickTop="1" thickBot="1">
      <c r="A26" s="273" t="s">
        <v>113</v>
      </c>
      <c r="B26" s="274"/>
      <c r="C26" s="275"/>
      <c r="D26" s="276"/>
      <c r="E26" s="275"/>
      <c r="F26" s="275"/>
      <c r="G26" s="277"/>
      <c r="H26" s="278" t="s">
        <v>114</v>
      </c>
      <c r="I26" s="279"/>
      <c r="J26" s="278" t="s">
        <v>25</v>
      </c>
      <c r="K26" s="280"/>
      <c r="L26" s="589" t="s">
        <v>115</v>
      </c>
      <c r="M26" s="590"/>
      <c r="N26" s="590"/>
      <c r="O26" s="278" t="s">
        <v>24</v>
      </c>
      <c r="P26" s="281"/>
      <c r="Q26" s="282" t="s">
        <v>25</v>
      </c>
      <c r="R26" s="283"/>
      <c r="S26" s="591" t="s">
        <v>116</v>
      </c>
      <c r="T26" s="592"/>
      <c r="U26" s="592"/>
      <c r="V26" s="592"/>
      <c r="W26" s="592"/>
      <c r="X26" s="592"/>
      <c r="Y26" s="593"/>
      <c r="Z26" s="593"/>
      <c r="AA26" s="593"/>
      <c r="AB26" s="593"/>
      <c r="AC26" s="593"/>
      <c r="AD26" s="593"/>
      <c r="AE26" s="593"/>
      <c r="AF26" s="593"/>
      <c r="AG26" s="593"/>
      <c r="AH26" s="594"/>
      <c r="AM26" s="155"/>
      <c r="AN26" s="155"/>
      <c r="AO26" s="155"/>
      <c r="AP26" s="155"/>
      <c r="AQ26" s="155"/>
      <c r="AR26" s="155"/>
      <c r="AS26" s="155"/>
    </row>
    <row r="27" spans="1:45" ht="18" customHeight="1">
      <c r="A27" s="595" t="s">
        <v>117</v>
      </c>
      <c r="B27" s="284"/>
      <c r="C27" s="285" t="s">
        <v>24</v>
      </c>
      <c r="D27" s="286"/>
      <c r="E27" s="287"/>
      <c r="F27" s="288"/>
      <c r="G27" s="288"/>
      <c r="H27" s="288"/>
      <c r="I27" s="289"/>
      <c r="J27" s="290"/>
      <c r="K27" s="288"/>
      <c r="L27" s="288"/>
      <c r="M27" s="288"/>
      <c r="N27" s="289"/>
      <c r="O27" s="290"/>
      <c r="P27" s="288"/>
      <c r="Q27" s="288"/>
      <c r="R27" s="288"/>
      <c r="S27" s="289"/>
      <c r="T27" s="290"/>
      <c r="U27" s="291"/>
      <c r="V27" s="288"/>
      <c r="W27" s="288"/>
      <c r="X27" s="288"/>
      <c r="Y27" s="292"/>
      <c r="Z27" s="290"/>
      <c r="AA27" s="288"/>
      <c r="AB27" s="288"/>
      <c r="AC27" s="288"/>
      <c r="AD27" s="289"/>
      <c r="AE27" s="290"/>
      <c r="AF27" s="288"/>
      <c r="AG27" s="288"/>
      <c r="AH27" s="293"/>
    </row>
    <row r="28" spans="1:45" ht="18" customHeight="1" thickBot="1">
      <c r="A28" s="596"/>
      <c r="B28" s="296"/>
      <c r="C28" s="297" t="s">
        <v>25</v>
      </c>
      <c r="D28" s="298"/>
      <c r="E28" s="299"/>
      <c r="F28" s="300"/>
      <c r="G28" s="300"/>
      <c r="H28" s="300"/>
      <c r="I28" s="301"/>
      <c r="J28" s="302"/>
      <c r="K28" s="300"/>
      <c r="L28" s="300"/>
      <c r="M28" s="300"/>
      <c r="N28" s="301"/>
      <c r="O28" s="302"/>
      <c r="P28" s="300"/>
      <c r="Q28" s="300"/>
      <c r="R28" s="300"/>
      <c r="S28" s="301"/>
      <c r="T28" s="302"/>
      <c r="U28" s="303"/>
      <c r="V28" s="300"/>
      <c r="W28" s="300"/>
      <c r="X28" s="300"/>
      <c r="Y28" s="304"/>
      <c r="Z28" s="302"/>
      <c r="AA28" s="300"/>
      <c r="AB28" s="300"/>
      <c r="AC28" s="300"/>
      <c r="AD28" s="301"/>
      <c r="AE28" s="302"/>
      <c r="AF28" s="300"/>
      <c r="AG28" s="300"/>
      <c r="AH28" s="305"/>
    </row>
    <row r="29" spans="1:45" ht="18" customHeight="1">
      <c r="A29" s="595" t="s">
        <v>118</v>
      </c>
      <c r="B29" s="284"/>
      <c r="C29" s="285" t="s">
        <v>24</v>
      </c>
      <c r="D29" s="286"/>
      <c r="E29" s="287"/>
      <c r="F29" s="288"/>
      <c r="G29" s="288"/>
      <c r="H29" s="288"/>
      <c r="I29" s="289"/>
      <c r="J29" s="290"/>
      <c r="K29" s="288"/>
      <c r="L29" s="288"/>
      <c r="M29" s="288"/>
      <c r="N29" s="289"/>
      <c r="O29" s="290"/>
      <c r="P29" s="288"/>
      <c r="Q29" s="288"/>
      <c r="R29" s="288"/>
      <c r="S29" s="289"/>
      <c r="T29" s="290"/>
      <c r="U29" s="291"/>
      <c r="V29" s="288"/>
      <c r="W29" s="288"/>
      <c r="X29" s="288"/>
      <c r="Y29" s="292"/>
      <c r="Z29" s="290"/>
      <c r="AA29" s="288"/>
      <c r="AB29" s="288"/>
      <c r="AC29" s="288"/>
      <c r="AD29" s="289"/>
      <c r="AE29" s="290"/>
      <c r="AF29" s="288"/>
      <c r="AG29" s="288"/>
      <c r="AH29" s="293"/>
    </row>
    <row r="30" spans="1:45" ht="18" customHeight="1" thickBot="1">
      <c r="A30" s="596"/>
      <c r="B30" s="296"/>
      <c r="C30" s="297" t="s">
        <v>25</v>
      </c>
      <c r="D30" s="298"/>
      <c r="E30" s="299"/>
      <c r="F30" s="300"/>
      <c r="G30" s="300"/>
      <c r="H30" s="300"/>
      <c r="I30" s="301"/>
      <c r="J30" s="302"/>
      <c r="K30" s="300"/>
      <c r="L30" s="300"/>
      <c r="M30" s="300"/>
      <c r="N30" s="301"/>
      <c r="O30" s="302"/>
      <c r="P30" s="300"/>
      <c r="Q30" s="300"/>
      <c r="R30" s="300"/>
      <c r="S30" s="301"/>
      <c r="T30" s="302"/>
      <c r="U30" s="303"/>
      <c r="V30" s="300"/>
      <c r="W30" s="300"/>
      <c r="X30" s="300"/>
      <c r="Y30" s="304"/>
      <c r="Z30" s="302"/>
      <c r="AA30" s="300"/>
      <c r="AB30" s="300"/>
      <c r="AC30" s="300"/>
      <c r="AD30" s="301"/>
      <c r="AE30" s="302"/>
      <c r="AF30" s="300"/>
      <c r="AG30" s="300"/>
      <c r="AH30" s="305"/>
    </row>
    <row r="31" spans="1:45" ht="18" customHeight="1">
      <c r="A31" s="595" t="s">
        <v>119</v>
      </c>
      <c r="B31" s="284"/>
      <c r="C31" s="285" t="s">
        <v>24</v>
      </c>
      <c r="D31" s="286"/>
      <c r="E31" s="287"/>
      <c r="F31" s="288"/>
      <c r="G31" s="288"/>
      <c r="H31" s="288"/>
      <c r="I31" s="289"/>
      <c r="J31" s="290"/>
      <c r="K31" s="288"/>
      <c r="L31" s="288"/>
      <c r="M31" s="288"/>
      <c r="N31" s="289"/>
      <c r="O31" s="290"/>
      <c r="P31" s="288"/>
      <c r="Q31" s="288"/>
      <c r="R31" s="288"/>
      <c r="S31" s="289"/>
      <c r="T31" s="290"/>
      <c r="U31" s="291"/>
      <c r="V31" s="288"/>
      <c r="W31" s="288"/>
      <c r="X31" s="288"/>
      <c r="Y31" s="292"/>
      <c r="Z31" s="290"/>
      <c r="AA31" s="288"/>
      <c r="AB31" s="288"/>
      <c r="AC31" s="288"/>
      <c r="AD31" s="289"/>
      <c r="AE31" s="290"/>
      <c r="AF31" s="288"/>
      <c r="AG31" s="288"/>
      <c r="AH31" s="293"/>
    </row>
    <row r="32" spans="1:45" ht="18" customHeight="1" thickBot="1">
      <c r="A32" s="596"/>
      <c r="B32" s="296"/>
      <c r="C32" s="306" t="s">
        <v>25</v>
      </c>
      <c r="D32" s="205"/>
      <c r="E32" s="307"/>
      <c r="F32" s="308"/>
      <c r="G32" s="308"/>
      <c r="H32" s="308"/>
      <c r="I32" s="309"/>
      <c r="J32" s="310"/>
      <c r="K32" s="308"/>
      <c r="L32" s="308"/>
      <c r="M32" s="308"/>
      <c r="N32" s="309"/>
      <c r="O32" s="310"/>
      <c r="P32" s="308"/>
      <c r="Q32" s="308"/>
      <c r="R32" s="308"/>
      <c r="S32" s="309"/>
      <c r="T32" s="310"/>
      <c r="U32" s="311"/>
      <c r="V32" s="308"/>
      <c r="W32" s="308"/>
      <c r="X32" s="308"/>
      <c r="Y32" s="312"/>
      <c r="Z32" s="310"/>
      <c r="AA32" s="308"/>
      <c r="AB32" s="308"/>
      <c r="AC32" s="308"/>
      <c r="AD32" s="309"/>
      <c r="AE32" s="310"/>
      <c r="AF32" s="308"/>
      <c r="AG32" s="308"/>
      <c r="AH32" s="313"/>
    </row>
    <row r="33" spans="1:34" ht="16.5" customHeight="1">
      <c r="A33" s="314"/>
      <c r="B33" s="597"/>
      <c r="C33" s="315"/>
      <c r="D33" s="286"/>
      <c r="E33" s="286"/>
      <c r="F33" s="286"/>
      <c r="G33" s="286"/>
      <c r="H33" s="316"/>
      <c r="I33" s="578" t="s">
        <v>117</v>
      </c>
      <c r="J33" s="579"/>
      <c r="K33" s="579"/>
      <c r="L33" s="579"/>
      <c r="M33" s="580"/>
      <c r="N33" s="578" t="s">
        <v>118</v>
      </c>
      <c r="O33" s="579"/>
      <c r="P33" s="579"/>
      <c r="Q33" s="579"/>
      <c r="R33" s="580"/>
      <c r="S33" s="578" t="s">
        <v>119</v>
      </c>
      <c r="T33" s="579"/>
      <c r="U33" s="579"/>
      <c r="V33" s="579"/>
      <c r="W33" s="579"/>
      <c r="X33" s="580"/>
      <c r="Y33" s="578" t="s">
        <v>32</v>
      </c>
      <c r="Z33" s="579"/>
      <c r="AA33" s="579"/>
      <c r="AB33" s="579"/>
      <c r="AC33" s="580"/>
      <c r="AD33" s="578" t="s">
        <v>1</v>
      </c>
      <c r="AE33" s="579"/>
      <c r="AF33" s="579"/>
      <c r="AG33" s="579"/>
      <c r="AH33" s="601"/>
    </row>
    <row r="34" spans="1:34" ht="18" customHeight="1" thickBot="1">
      <c r="A34" s="317"/>
      <c r="B34" s="598"/>
      <c r="C34" s="602" t="s">
        <v>120</v>
      </c>
      <c r="D34" s="603"/>
      <c r="E34" s="603"/>
      <c r="F34" s="603"/>
      <c r="G34" s="603"/>
      <c r="H34" s="604"/>
      <c r="I34" s="605"/>
      <c r="J34" s="587"/>
      <c r="K34" s="318" t="s">
        <v>26</v>
      </c>
      <c r="L34" s="587"/>
      <c r="M34" s="588"/>
      <c r="N34" s="605"/>
      <c r="O34" s="587"/>
      <c r="P34" s="318" t="s">
        <v>26</v>
      </c>
      <c r="Q34" s="587"/>
      <c r="R34" s="588"/>
      <c r="S34" s="605"/>
      <c r="T34" s="587"/>
      <c r="U34" s="319"/>
      <c r="V34" s="318" t="s">
        <v>26</v>
      </c>
      <c r="W34" s="587"/>
      <c r="X34" s="588"/>
      <c r="Y34" s="605"/>
      <c r="Z34" s="587"/>
      <c r="AA34" s="318" t="s">
        <v>26</v>
      </c>
      <c r="AB34" s="587"/>
      <c r="AC34" s="588"/>
      <c r="AD34" s="605"/>
      <c r="AE34" s="587"/>
      <c r="AF34" s="318" t="s">
        <v>26</v>
      </c>
      <c r="AG34" s="587"/>
      <c r="AH34" s="609"/>
    </row>
    <row r="35" spans="1:34" ht="19.5" customHeight="1">
      <c r="A35" s="317"/>
      <c r="B35" s="598"/>
      <c r="C35" s="610" t="s">
        <v>121</v>
      </c>
      <c r="D35" s="610"/>
      <c r="E35" s="610"/>
      <c r="F35" s="610"/>
      <c r="G35" s="610"/>
      <c r="H35" s="610"/>
      <c r="I35" s="612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4"/>
      <c r="Y35" s="578" t="s">
        <v>2</v>
      </c>
      <c r="Z35" s="579"/>
      <c r="AA35" s="579"/>
      <c r="AB35" s="579"/>
      <c r="AC35" s="580"/>
      <c r="AD35" s="578" t="s">
        <v>122</v>
      </c>
      <c r="AE35" s="579"/>
      <c r="AF35" s="579"/>
      <c r="AG35" s="579"/>
      <c r="AH35" s="601"/>
    </row>
    <row r="36" spans="1:34" ht="19.5" customHeight="1" thickBot="1">
      <c r="A36" s="320"/>
      <c r="B36" s="598"/>
      <c r="C36" s="611"/>
      <c r="D36" s="611"/>
      <c r="E36" s="611"/>
      <c r="F36" s="611"/>
      <c r="G36" s="611"/>
      <c r="H36" s="611"/>
      <c r="I36" s="615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7"/>
      <c r="Y36" s="618"/>
      <c r="Z36" s="619"/>
      <c r="AA36" s="321" t="s">
        <v>26</v>
      </c>
      <c r="AB36" s="619"/>
      <c r="AC36" s="620"/>
      <c r="AD36" s="621"/>
      <c r="AE36" s="619"/>
      <c r="AF36" s="619"/>
      <c r="AG36" s="599" t="s">
        <v>96</v>
      </c>
      <c r="AH36" s="600"/>
    </row>
    <row r="37" spans="1:34" ht="18" customHeight="1" thickTop="1" thickBot="1">
      <c r="A37" s="606" t="s">
        <v>27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8"/>
    </row>
    <row r="38" spans="1:34" ht="18" customHeight="1" thickBot="1">
      <c r="A38" s="322" t="s">
        <v>123</v>
      </c>
      <c r="B38" s="323"/>
      <c r="C38" s="323"/>
      <c r="D38" s="324"/>
      <c r="E38" s="323"/>
      <c r="F38" s="323"/>
      <c r="G38" s="325"/>
      <c r="H38" s="323"/>
      <c r="I38" s="323"/>
      <c r="J38" s="323"/>
      <c r="K38" s="323"/>
      <c r="L38" s="323"/>
      <c r="M38" s="323"/>
      <c r="N38" s="323"/>
      <c r="O38" s="323"/>
      <c r="P38" s="323"/>
      <c r="Q38" s="326"/>
      <c r="R38" s="327" t="s">
        <v>124</v>
      </c>
      <c r="S38" s="323"/>
      <c r="T38" s="323"/>
      <c r="U38" s="324"/>
      <c r="V38" s="323"/>
      <c r="W38" s="328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30"/>
    </row>
    <row r="39" spans="1:34" ht="18" customHeight="1" thickBot="1">
      <c r="A39" s="322" t="s">
        <v>97</v>
      </c>
      <c r="B39" s="323"/>
      <c r="C39" s="323"/>
      <c r="D39" s="324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6"/>
      <c r="R39" s="331" t="s">
        <v>125</v>
      </c>
      <c r="S39" s="323"/>
      <c r="T39" s="323"/>
      <c r="U39" s="324"/>
      <c r="V39" s="323"/>
      <c r="W39" s="332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33"/>
    </row>
    <row r="40" spans="1:34" ht="18" customHeight="1" thickBot="1">
      <c r="A40" s="334" t="s">
        <v>126</v>
      </c>
      <c r="B40" s="335"/>
      <c r="C40" s="335"/>
      <c r="D40" s="336"/>
      <c r="E40" s="335"/>
      <c r="F40" s="335"/>
      <c r="G40" s="335"/>
      <c r="H40" s="335"/>
      <c r="I40" s="335"/>
      <c r="J40" s="337" t="s">
        <v>127</v>
      </c>
      <c r="K40" s="338"/>
      <c r="L40" s="338"/>
      <c r="M40" s="338"/>
      <c r="N40" s="339"/>
      <c r="O40" s="335"/>
      <c r="P40" s="337" t="s">
        <v>128</v>
      </c>
      <c r="Q40" s="338"/>
      <c r="R40" s="338"/>
      <c r="S40" s="338"/>
      <c r="T40" s="339"/>
      <c r="U40" s="336"/>
      <c r="V40" s="335"/>
      <c r="W40" s="337" t="s">
        <v>129</v>
      </c>
      <c r="X40" s="338"/>
      <c r="Y40" s="338"/>
      <c r="Z40" s="338"/>
      <c r="AA40" s="338"/>
      <c r="AB40" s="339"/>
      <c r="AC40" s="335"/>
      <c r="AD40" s="337" t="s">
        <v>130</v>
      </c>
      <c r="AE40" s="338"/>
      <c r="AF40" s="338"/>
      <c r="AG40" s="339"/>
      <c r="AH40" s="340"/>
    </row>
    <row r="41" spans="1:34" ht="13.5" thickTop="1">
      <c r="A41" s="294"/>
      <c r="B41" s="294"/>
      <c r="C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>
      <c r="A42" s="342" t="s">
        <v>131</v>
      </c>
      <c r="B42" s="294"/>
      <c r="C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>
      <c r="A43" s="294"/>
      <c r="B43" s="294"/>
      <c r="C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>
      <c r="A44" s="294"/>
      <c r="B44" s="294"/>
      <c r="C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>
      <c r="A45" s="294"/>
      <c r="B45" s="294"/>
      <c r="C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>
      <c r="A46" s="294"/>
      <c r="B46" s="294"/>
      <c r="C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>
      <c r="A47" s="294"/>
      <c r="B47" s="294"/>
      <c r="C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>
      <c r="A48" s="294"/>
      <c r="B48" s="294"/>
      <c r="C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>
      <c r="A49" s="294"/>
      <c r="B49" s="294"/>
      <c r="C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>
      <c r="A50" s="294"/>
      <c r="B50" s="294"/>
      <c r="C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>
      <c r="A51" s="294"/>
      <c r="B51" s="294"/>
      <c r="C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>
      <c r="A52" s="294"/>
      <c r="B52" s="294"/>
      <c r="C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>
      <c r="A53" s="294"/>
      <c r="B53" s="294"/>
      <c r="C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>
      <c r="A54" s="294"/>
      <c r="B54" s="294"/>
      <c r="C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>
      <c r="A55" s="294"/>
      <c r="B55" s="294"/>
      <c r="C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>
      <c r="A56" s="294"/>
      <c r="B56" s="294"/>
      <c r="C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>
      <c r="A57" s="294"/>
      <c r="B57" s="294"/>
      <c r="C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>
      <c r="A58" s="294"/>
      <c r="B58" s="294"/>
      <c r="C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>
      <c r="A59" s="294"/>
      <c r="B59" s="294"/>
      <c r="C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>
      <c r="A60" s="294"/>
      <c r="B60" s="294"/>
      <c r="C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>
      <c r="A61" s="294"/>
      <c r="B61" s="294"/>
      <c r="C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>
      <c r="A62" s="294"/>
      <c r="B62" s="294"/>
      <c r="C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>
      <c r="A63" s="294"/>
      <c r="B63" s="294"/>
      <c r="C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>
      <c r="A64" s="294"/>
      <c r="B64" s="294"/>
      <c r="C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>
      <c r="A65" s="294"/>
      <c r="B65" s="294"/>
      <c r="C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>
      <c r="A66" s="294"/>
      <c r="B66" s="294"/>
      <c r="C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>
      <c r="A67" s="294"/>
      <c r="B67" s="294"/>
      <c r="C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>
      <c r="A68" s="294"/>
      <c r="B68" s="294"/>
      <c r="C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>
      <c r="A69" s="294"/>
      <c r="B69" s="294"/>
      <c r="C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>
      <c r="A70" s="294"/>
      <c r="B70" s="294"/>
      <c r="C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>
      <c r="A71" s="294"/>
      <c r="B71" s="294"/>
      <c r="C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>
      <c r="A72" s="294"/>
      <c r="B72" s="294"/>
      <c r="C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>
      <c r="A73" s="294"/>
      <c r="B73" s="294"/>
      <c r="C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>
      <c r="A74" s="294"/>
      <c r="B74" s="294"/>
      <c r="C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>
      <c r="A75" s="294"/>
      <c r="B75" s="294"/>
      <c r="C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>
      <c r="A76" s="294"/>
      <c r="B76" s="294"/>
      <c r="C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>
      <c r="A77" s="294"/>
      <c r="B77" s="294"/>
      <c r="C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>
      <c r="A78" s="294"/>
      <c r="B78" s="294"/>
      <c r="C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>
      <c r="A79" s="294"/>
      <c r="B79" s="294"/>
      <c r="C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>
      <c r="A80" s="294"/>
      <c r="B80" s="294"/>
      <c r="C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34">
      <c r="A81" s="294"/>
      <c r="B81" s="294"/>
      <c r="C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34">
      <c r="A82" s="294"/>
      <c r="B82" s="294"/>
      <c r="C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34">
      <c r="A83" s="294"/>
      <c r="B83" s="294"/>
      <c r="C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34">
      <c r="A84" s="294"/>
      <c r="B84" s="294"/>
      <c r="C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34">
      <c r="A85" s="294"/>
      <c r="B85" s="294"/>
      <c r="C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34">
      <c r="A86" s="294"/>
      <c r="B86" s="294"/>
      <c r="C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34">
      <c r="A87" s="294"/>
      <c r="B87" s="294"/>
      <c r="C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34">
      <c r="A88" s="294"/>
      <c r="B88" s="294"/>
      <c r="C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34">
      <c r="A89" s="294"/>
      <c r="B89" s="294"/>
      <c r="C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34">
      <c r="A90" s="294"/>
      <c r="B90" s="294"/>
      <c r="C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34">
      <c r="A91" s="294"/>
      <c r="B91" s="294"/>
      <c r="C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</row>
    <row r="92" spans="1:34">
      <c r="A92" s="294"/>
      <c r="B92" s="294"/>
      <c r="C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</row>
    <row r="93" spans="1:34">
      <c r="A93" s="294"/>
      <c r="B93" s="294"/>
      <c r="C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</row>
    <row r="94" spans="1:34">
      <c r="A94" s="294"/>
      <c r="B94" s="294"/>
      <c r="C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</row>
    <row r="95" spans="1:34">
      <c r="A95" s="294"/>
      <c r="B95" s="294"/>
      <c r="C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</row>
    <row r="96" spans="1:34">
      <c r="A96" s="294"/>
      <c r="B96" s="294"/>
      <c r="C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</row>
    <row r="97" spans="1:34">
      <c r="A97" s="294"/>
      <c r="B97" s="294"/>
      <c r="C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</row>
    <row r="98" spans="1:34">
      <c r="A98" s="294"/>
      <c r="B98" s="294"/>
      <c r="C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</row>
    <row r="99" spans="1:34">
      <c r="A99" s="294"/>
      <c r="B99" s="294"/>
      <c r="C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</row>
    <row r="100" spans="1:34">
      <c r="A100" s="294"/>
      <c r="B100" s="294"/>
      <c r="C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</row>
    <row r="101" spans="1:34">
      <c r="A101" s="294"/>
      <c r="B101" s="294"/>
      <c r="C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</row>
    <row r="102" spans="1:34">
      <c r="A102" s="294"/>
      <c r="B102" s="294"/>
      <c r="C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</row>
    <row r="103" spans="1:34">
      <c r="A103" s="294"/>
      <c r="B103" s="294"/>
      <c r="C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</row>
    <row r="104" spans="1:34">
      <c r="A104" s="294"/>
      <c r="B104" s="294"/>
      <c r="C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</row>
    <row r="105" spans="1:34">
      <c r="A105" s="294"/>
      <c r="B105" s="294"/>
      <c r="C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</row>
    <row r="106" spans="1:34">
      <c r="A106" s="294"/>
      <c r="B106" s="294"/>
      <c r="C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</row>
    <row r="107" spans="1:34">
      <c r="A107" s="294"/>
      <c r="B107" s="294"/>
      <c r="C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</row>
    <row r="108" spans="1:34">
      <c r="A108" s="294"/>
      <c r="B108" s="294"/>
      <c r="C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</row>
    <row r="109" spans="1:34">
      <c r="A109" s="294"/>
      <c r="B109" s="294"/>
      <c r="C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</row>
    <row r="110" spans="1:34">
      <c r="A110" s="294"/>
      <c r="B110" s="294"/>
      <c r="C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</row>
    <row r="111" spans="1:34">
      <c r="A111" s="294"/>
      <c r="B111" s="294"/>
      <c r="C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</row>
    <row r="112" spans="1:34">
      <c r="A112" s="294"/>
      <c r="B112" s="294"/>
      <c r="C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</row>
    <row r="113" spans="1:34">
      <c r="A113" s="294"/>
      <c r="B113" s="294"/>
      <c r="C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</row>
    <row r="114" spans="1:34">
      <c r="A114" s="294"/>
      <c r="B114" s="294"/>
      <c r="C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</row>
    <row r="115" spans="1:34">
      <c r="A115" s="294"/>
      <c r="B115" s="294"/>
      <c r="C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</row>
    <row r="116" spans="1:34">
      <c r="A116" s="294"/>
      <c r="B116" s="294"/>
      <c r="C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</row>
    <row r="117" spans="1:34">
      <c r="A117" s="294"/>
      <c r="B117" s="294"/>
      <c r="C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</row>
    <row r="118" spans="1:34">
      <c r="A118" s="294"/>
      <c r="B118" s="294"/>
      <c r="C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</row>
    <row r="119" spans="1:34">
      <c r="A119" s="294"/>
      <c r="B119" s="294"/>
      <c r="C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</row>
    <row r="120" spans="1:34">
      <c r="A120" s="294"/>
      <c r="B120" s="294"/>
      <c r="C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</row>
    <row r="121" spans="1:34">
      <c r="A121" s="294"/>
      <c r="B121" s="294"/>
      <c r="C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</row>
    <row r="122" spans="1:34">
      <c r="A122" s="294"/>
      <c r="B122" s="294"/>
      <c r="C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</row>
    <row r="123" spans="1:34">
      <c r="A123" s="294"/>
      <c r="B123" s="294"/>
      <c r="C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</row>
    <row r="124" spans="1:34">
      <c r="A124" s="294"/>
      <c r="B124" s="294"/>
      <c r="C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</row>
    <row r="125" spans="1:34">
      <c r="A125" s="294"/>
      <c r="B125" s="294"/>
      <c r="C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</row>
    <row r="126" spans="1:34">
      <c r="A126" s="294"/>
      <c r="B126" s="294"/>
      <c r="C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</row>
    <row r="127" spans="1:34">
      <c r="A127" s="294"/>
      <c r="B127" s="294"/>
      <c r="C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</row>
    <row r="128" spans="1:34">
      <c r="A128" s="294"/>
      <c r="B128" s="294"/>
      <c r="C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</row>
    <row r="129" spans="1:34">
      <c r="A129" s="294"/>
      <c r="B129" s="294"/>
      <c r="C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</row>
    <row r="130" spans="1:34">
      <c r="A130" s="294"/>
      <c r="B130" s="294"/>
      <c r="C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</row>
    <row r="131" spans="1:34">
      <c r="A131" s="294"/>
      <c r="B131" s="294"/>
      <c r="C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</row>
    <row r="132" spans="1:34">
      <c r="A132" s="294"/>
      <c r="B132" s="294"/>
      <c r="C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</row>
    <row r="133" spans="1:34">
      <c r="A133" s="294"/>
      <c r="B133" s="294"/>
      <c r="C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</row>
    <row r="134" spans="1:34">
      <c r="A134" s="294"/>
      <c r="B134" s="294"/>
      <c r="C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</row>
    <row r="135" spans="1:34">
      <c r="A135" s="294"/>
      <c r="B135" s="294"/>
      <c r="C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</row>
    <row r="136" spans="1:34">
      <c r="A136" s="294"/>
      <c r="B136" s="294"/>
      <c r="C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</row>
    <row r="137" spans="1:34">
      <c r="A137" s="294"/>
      <c r="B137" s="294"/>
      <c r="C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</row>
    <row r="138" spans="1:34">
      <c r="A138" s="294"/>
      <c r="B138" s="294"/>
      <c r="C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</row>
    <row r="139" spans="1:34">
      <c r="A139" s="294"/>
      <c r="B139" s="294"/>
      <c r="C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</row>
    <row r="140" spans="1:34">
      <c r="A140" s="294"/>
      <c r="B140" s="294"/>
      <c r="C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</row>
    <row r="141" spans="1:34">
      <c r="A141" s="294"/>
      <c r="B141" s="294"/>
      <c r="C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</row>
    <row r="142" spans="1:34">
      <c r="A142" s="294"/>
      <c r="B142" s="294"/>
      <c r="C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</row>
    <row r="143" spans="1:34">
      <c r="A143" s="294"/>
      <c r="B143" s="294"/>
      <c r="C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</row>
    <row r="144" spans="1:34">
      <c r="A144" s="294"/>
      <c r="B144" s="294"/>
      <c r="C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</row>
    <row r="145" spans="1:34">
      <c r="A145" s="294"/>
      <c r="B145" s="294"/>
      <c r="C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</row>
    <row r="146" spans="1:34">
      <c r="A146" s="294"/>
      <c r="B146" s="294"/>
      <c r="C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</row>
    <row r="147" spans="1:34">
      <c r="A147" s="294"/>
      <c r="B147" s="294"/>
      <c r="C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</row>
    <row r="148" spans="1:34">
      <c r="A148" s="294"/>
      <c r="B148" s="294"/>
      <c r="C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</row>
    <row r="149" spans="1:34">
      <c r="A149" s="294"/>
      <c r="B149" s="294"/>
      <c r="C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</row>
    <row r="150" spans="1:34">
      <c r="A150" s="294"/>
      <c r="B150" s="294"/>
      <c r="C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</row>
    <row r="151" spans="1:34">
      <c r="A151" s="294"/>
      <c r="B151" s="294"/>
      <c r="C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</row>
    <row r="152" spans="1:34">
      <c r="A152" s="294"/>
      <c r="B152" s="294"/>
      <c r="C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</row>
    <row r="153" spans="1:34">
      <c r="A153" s="294"/>
      <c r="B153" s="294"/>
      <c r="C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</row>
    <row r="154" spans="1:34">
      <c r="A154" s="294"/>
      <c r="B154" s="294"/>
      <c r="C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</row>
    <row r="155" spans="1:34">
      <c r="A155" s="294"/>
      <c r="B155" s="294"/>
      <c r="C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</row>
    <row r="156" spans="1:34">
      <c r="A156" s="294"/>
      <c r="B156" s="294"/>
      <c r="C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</row>
    <row r="157" spans="1:34">
      <c r="A157" s="294"/>
      <c r="B157" s="294"/>
      <c r="C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</row>
    <row r="158" spans="1:34">
      <c r="A158" s="294"/>
      <c r="B158" s="294"/>
      <c r="C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</row>
    <row r="159" spans="1:34">
      <c r="A159" s="294"/>
      <c r="B159" s="294"/>
      <c r="C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</row>
    <row r="160" spans="1:34">
      <c r="A160" s="294"/>
      <c r="B160" s="294"/>
      <c r="C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</row>
    <row r="161" spans="1:34">
      <c r="A161" s="294"/>
      <c r="B161" s="294"/>
      <c r="C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</row>
    <row r="162" spans="1:34">
      <c r="A162" s="294"/>
      <c r="B162" s="294"/>
      <c r="C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</row>
    <row r="163" spans="1:34">
      <c r="A163" s="294"/>
      <c r="B163" s="294"/>
      <c r="C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</row>
    <row r="164" spans="1:34">
      <c r="A164" s="294"/>
      <c r="B164" s="294"/>
      <c r="C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</row>
    <row r="165" spans="1:34">
      <c r="A165" s="294"/>
      <c r="B165" s="294"/>
      <c r="C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</row>
    <row r="166" spans="1:34">
      <c r="A166" s="294"/>
      <c r="B166" s="294"/>
      <c r="C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</row>
    <row r="167" spans="1:34">
      <c r="A167" s="294"/>
      <c r="B167" s="294"/>
      <c r="C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</row>
    <row r="168" spans="1:34">
      <c r="A168" s="294"/>
      <c r="B168" s="294"/>
      <c r="C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</row>
    <row r="169" spans="1:34">
      <c r="A169" s="294"/>
      <c r="B169" s="294"/>
      <c r="C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</row>
    <row r="170" spans="1:34">
      <c r="A170" s="294"/>
      <c r="B170" s="294"/>
      <c r="C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</row>
    <row r="171" spans="1:34">
      <c r="A171" s="294"/>
      <c r="B171" s="294"/>
      <c r="C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V171" s="294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</row>
    <row r="172" spans="1:34">
      <c r="A172" s="294"/>
      <c r="B172" s="294"/>
      <c r="C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</row>
    <row r="173" spans="1:34">
      <c r="A173" s="294"/>
      <c r="B173" s="294"/>
      <c r="C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</row>
    <row r="174" spans="1:34">
      <c r="A174" s="294"/>
      <c r="B174" s="294"/>
      <c r="C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</row>
    <row r="175" spans="1:34">
      <c r="A175" s="294"/>
      <c r="B175" s="294"/>
      <c r="C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</row>
    <row r="176" spans="1:34">
      <c r="A176" s="294"/>
      <c r="B176" s="294"/>
      <c r="C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</row>
    <row r="177" spans="1:34">
      <c r="A177" s="294"/>
      <c r="B177" s="294"/>
      <c r="C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4"/>
      <c r="AF177" s="294"/>
      <c r="AG177" s="294"/>
      <c r="AH177" s="294"/>
    </row>
    <row r="178" spans="1:34">
      <c r="A178" s="294"/>
      <c r="B178" s="294"/>
      <c r="C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</row>
    <row r="179" spans="1:34">
      <c r="A179" s="294"/>
      <c r="B179" s="294"/>
      <c r="C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</row>
    <row r="180" spans="1:34">
      <c r="A180" s="294"/>
      <c r="B180" s="294"/>
      <c r="C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V180" s="294"/>
      <c r="W180" s="294"/>
      <c r="X180" s="294"/>
      <c r="Y180" s="294"/>
      <c r="Z180" s="294"/>
      <c r="AA180" s="294"/>
      <c r="AB180" s="294"/>
      <c r="AC180" s="294"/>
      <c r="AD180" s="294"/>
      <c r="AE180" s="294"/>
      <c r="AF180" s="294"/>
      <c r="AG180" s="294"/>
      <c r="AH180" s="294"/>
    </row>
  </sheetData>
  <sheetProtection selectLockedCells="1"/>
  <mergeCells count="79"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E18:N18"/>
    <mergeCell ref="V18:AE18"/>
    <mergeCell ref="E19:N19"/>
    <mergeCell ref="V19:AE19"/>
    <mergeCell ref="E20:N20"/>
    <mergeCell ref="V20:AE20"/>
    <mergeCell ref="E15:N15"/>
    <mergeCell ref="V15:AE15"/>
    <mergeCell ref="E16:N16"/>
    <mergeCell ref="V16:AE16"/>
    <mergeCell ref="E17:N17"/>
    <mergeCell ref="V17:AE17"/>
    <mergeCell ref="A10:N10"/>
    <mergeCell ref="R10:AE10"/>
    <mergeCell ref="A11:N11"/>
    <mergeCell ref="R11:AE11"/>
    <mergeCell ref="E14:N14"/>
    <mergeCell ref="V14:AE14"/>
    <mergeCell ref="F8:Q8"/>
    <mergeCell ref="W8:X8"/>
    <mergeCell ref="AD8:AE8"/>
    <mergeCell ref="F9:Q9"/>
    <mergeCell ref="W9:X9"/>
    <mergeCell ref="F6:Q6"/>
    <mergeCell ref="W6:AA6"/>
    <mergeCell ref="F7:Q7"/>
    <mergeCell ref="W7:Z7"/>
    <mergeCell ref="AD7:AH7"/>
    <mergeCell ref="AO3:AO4"/>
    <mergeCell ref="AP3:AP4"/>
    <mergeCell ref="G4:AC4"/>
    <mergeCell ref="F5:Q5"/>
    <mergeCell ref="W5:AC5"/>
    <mergeCell ref="A1:AC1"/>
    <mergeCell ref="A2:AC2"/>
    <mergeCell ref="G3:AC3"/>
    <mergeCell ref="AM3:AM4"/>
    <mergeCell ref="AN3:AN4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Platzierung</vt:lpstr>
      <vt:lpstr>Spielplan</vt:lpstr>
      <vt:lpstr>Kontrollbogen</vt:lpstr>
      <vt:lpstr>Spielbericht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2017-09-21T09:35:17Z</cp:lastPrinted>
  <dcterms:created xsi:type="dcterms:W3CDTF">2006-05-16T18:09:25Z</dcterms:created>
  <dcterms:modified xsi:type="dcterms:W3CDTF">2021-09-25T09:57:14Z</dcterms:modified>
  <cp:category>Faustball</cp:category>
</cp:coreProperties>
</file>