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JanaKlimpke/Documents/AK/LM 2026/"/>
    </mc:Choice>
  </mc:AlternateContent>
  <xr:revisionPtr revIDLastSave="0" documentId="8_{53643430-7E9F-7945-A17D-BB43AF41156B}" xr6:coauthVersionLast="47" xr6:coauthVersionMax="47" xr10:uidLastSave="{00000000-0000-0000-0000-000000000000}"/>
  <bookViews>
    <workbookView xWindow="0" yWindow="680" windowWidth="27580" windowHeight="17040" tabRatio="1000" xr2:uid="{D049ED0A-9D67-45D9-B3C6-857C9FAAEFBB}"/>
  </bookViews>
  <sheets>
    <sheet name="Erklärung" sheetId="6" r:id="rId1"/>
    <sheet name="Hauptmeldebogen_LM" sheetId="1" r:id="rId2"/>
    <sheet name="Hauptmeldebogen_JSP" sheetId="11" state="hidden" r:id="rId3"/>
    <sheet name="Hauptmeldebogen_NDM" sheetId="13" state="hidden" r:id="rId4"/>
    <sheet name="Hauptmeldebogen_KiSGruTu" sheetId="12" state="hidden" r:id="rId5"/>
    <sheet name="Karimeldebogen" sheetId="3" r:id="rId6"/>
    <sheet name="Mannschaftsmeldebogen" sheetId="4" r:id="rId7"/>
    <sheet name="RAW" sheetId="2" state="hidden" r:id="rId8"/>
    <sheet name="Gesamt Verein" sheetId="5" state="hidden" r:id="rId9"/>
    <sheet name="Gesamt Teilnehmer" sheetId="7" state="hidden" r:id="rId10"/>
  </sheets>
  <definedNames>
    <definedName name="jahrgangausw">_xlfn.IFS(Mannschaftsmeldebogen!$C$8="SGW 1",RAW!#REF!,Mannschaftsmeldebogen!$C$8="SGW 2",RAW!#REF!)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2" l="1"/>
  <c r="B23" i="4"/>
  <c r="O8" i="4"/>
  <c r="Z20" i="2"/>
  <c r="V20" i="2"/>
  <c r="O12" i="4"/>
  <c r="O13" i="4"/>
  <c r="O14" i="4"/>
  <c r="O15" i="4"/>
  <c r="O16" i="4"/>
  <c r="O17" i="4"/>
  <c r="O18" i="4"/>
  <c r="O19" i="4"/>
  <c r="O20" i="4"/>
  <c r="O11" i="4"/>
  <c r="O10" i="4"/>
  <c r="O9" i="4"/>
  <c r="S51" i="5" l="1"/>
  <c r="AI51" i="5"/>
  <c r="AK60" i="5"/>
  <c r="AL60" i="5"/>
  <c r="AH24" i="2" l="1"/>
  <c r="AH21" i="2"/>
  <c r="AH22" i="2"/>
  <c r="AH23" i="2"/>
  <c r="AH11" i="2"/>
  <c r="AH9" i="2"/>
  <c r="AH10" i="2"/>
  <c r="C16" i="12"/>
  <c r="C19" i="12" s="1"/>
  <c r="C16" i="13"/>
  <c r="C16" i="11"/>
  <c r="Q3" i="5"/>
  <c r="Q19" i="5"/>
  <c r="Q35" i="5"/>
  <c r="Q51" i="5"/>
  <c r="AN52" i="5"/>
  <c r="AN53" i="5"/>
  <c r="AN54" i="5"/>
  <c r="AN55" i="5"/>
  <c r="AN56" i="5"/>
  <c r="AN57" i="5"/>
  <c r="AN58" i="5"/>
  <c r="AN59" i="5"/>
  <c r="AN60" i="5"/>
  <c r="AN51" i="5"/>
  <c r="AO52" i="5"/>
  <c r="AP52" i="5"/>
  <c r="AO53" i="5"/>
  <c r="AP53" i="5"/>
  <c r="AO54" i="5"/>
  <c r="AP54" i="5"/>
  <c r="AO55" i="5"/>
  <c r="AP55" i="5"/>
  <c r="AO56" i="5"/>
  <c r="AP56" i="5"/>
  <c r="AO57" i="5"/>
  <c r="AP57" i="5"/>
  <c r="AO58" i="5"/>
  <c r="AP58" i="5"/>
  <c r="AO59" i="5"/>
  <c r="AP59" i="5"/>
  <c r="AO60" i="5"/>
  <c r="AP60" i="5"/>
  <c r="AO51" i="5"/>
  <c r="AP51" i="5"/>
  <c r="AL51" i="5"/>
  <c r="AL53" i="5"/>
  <c r="AL54" i="5"/>
  <c r="AL55" i="5"/>
  <c r="AL56" i="5"/>
  <c r="AL57" i="5"/>
  <c r="AL58" i="5"/>
  <c r="AL59" i="5"/>
  <c r="AL52" i="5"/>
  <c r="AK53" i="5"/>
  <c r="AK54" i="5"/>
  <c r="AK55" i="5"/>
  <c r="AK56" i="5"/>
  <c r="AK57" i="5"/>
  <c r="AK58" i="5"/>
  <c r="AK59" i="5"/>
  <c r="AK52" i="5"/>
  <c r="W51" i="5"/>
  <c r="V51" i="5"/>
  <c r="U51" i="5"/>
  <c r="W35" i="5"/>
  <c r="V35" i="5"/>
  <c r="U35" i="5"/>
  <c r="W19" i="5"/>
  <c r="V19" i="5"/>
  <c r="U19" i="5"/>
  <c r="W3" i="5"/>
  <c r="V3" i="5"/>
  <c r="U3" i="5"/>
  <c r="N3" i="2"/>
  <c r="N4" i="2"/>
  <c r="N5" i="2"/>
  <c r="N6" i="2"/>
  <c r="N7" i="2"/>
  <c r="N8" i="2"/>
  <c r="N16" i="2"/>
  <c r="N17" i="2"/>
  <c r="N18" i="2"/>
  <c r="N19" i="2"/>
  <c r="N20" i="2"/>
  <c r="N21" i="2"/>
  <c r="C29" i="13"/>
  <c r="AI20" i="5"/>
  <c r="AI21" i="5"/>
  <c r="AI22" i="5"/>
  <c r="AI23" i="5"/>
  <c r="AI24" i="5"/>
  <c r="AI25" i="5"/>
  <c r="AI26" i="5"/>
  <c r="AI27" i="5"/>
  <c r="AI28" i="5"/>
  <c r="AI29" i="5"/>
  <c r="AI30" i="5"/>
  <c r="AI31" i="5"/>
  <c r="AH20" i="5"/>
  <c r="AH21" i="5"/>
  <c r="AH22" i="5"/>
  <c r="AH23" i="5"/>
  <c r="AH24" i="5"/>
  <c r="AH25" i="5"/>
  <c r="AH26" i="5"/>
  <c r="AH27" i="5"/>
  <c r="AH28" i="5"/>
  <c r="AH29" i="5"/>
  <c r="AH30" i="5"/>
  <c r="AH31" i="5"/>
  <c r="AG20" i="5"/>
  <c r="AG21" i="5"/>
  <c r="AG22" i="5"/>
  <c r="AG23" i="5"/>
  <c r="AG24" i="5"/>
  <c r="AG25" i="5"/>
  <c r="AG26" i="5"/>
  <c r="AG27" i="5"/>
  <c r="AG28" i="5"/>
  <c r="AG29" i="5"/>
  <c r="AG30" i="5"/>
  <c r="AG31" i="5"/>
  <c r="AG19" i="5"/>
  <c r="AH19" i="5"/>
  <c r="AI19" i="5"/>
  <c r="AF20" i="5"/>
  <c r="AF21" i="5"/>
  <c r="AF22" i="5"/>
  <c r="AF23" i="5"/>
  <c r="AF24" i="5"/>
  <c r="AF25" i="5"/>
  <c r="AF26" i="5"/>
  <c r="AF27" i="5"/>
  <c r="AF28" i="5"/>
  <c r="AF29" i="5"/>
  <c r="AF30" i="5"/>
  <c r="AF31" i="5"/>
  <c r="AF19" i="5"/>
  <c r="C32" i="13"/>
  <c r="AC52" i="5"/>
  <c r="AC53" i="5"/>
  <c r="AC54" i="5"/>
  <c r="AC55" i="5"/>
  <c r="AC56" i="5"/>
  <c r="AC57" i="5"/>
  <c r="AC58" i="5"/>
  <c r="AC59" i="5"/>
  <c r="AC60" i="5"/>
  <c r="AC61" i="5"/>
  <c r="AC62" i="5"/>
  <c r="AC63" i="5"/>
  <c r="AC51" i="5"/>
  <c r="AC36" i="5"/>
  <c r="AC37" i="5"/>
  <c r="AC38" i="5"/>
  <c r="AC39" i="5"/>
  <c r="AC40" i="5"/>
  <c r="AC41" i="5"/>
  <c r="AC42" i="5"/>
  <c r="AC43" i="5"/>
  <c r="AC44" i="5"/>
  <c r="AC45" i="5"/>
  <c r="AC46" i="5"/>
  <c r="AC47" i="5"/>
  <c r="AC35" i="5"/>
  <c r="AC20" i="5"/>
  <c r="AC21" i="5"/>
  <c r="AC22" i="5"/>
  <c r="AC23" i="5"/>
  <c r="AC24" i="5"/>
  <c r="AC25" i="5"/>
  <c r="AC26" i="5"/>
  <c r="AC27" i="5"/>
  <c r="AC28" i="5"/>
  <c r="AC29" i="5"/>
  <c r="AC30" i="5"/>
  <c r="AC31" i="5"/>
  <c r="AC19" i="5"/>
  <c r="AC4" i="5"/>
  <c r="AC5" i="5"/>
  <c r="AC6" i="5"/>
  <c r="AC7" i="5"/>
  <c r="AC8" i="5"/>
  <c r="AC9" i="5"/>
  <c r="AC10" i="5"/>
  <c r="AC11" i="5"/>
  <c r="AC12" i="5"/>
  <c r="AC13" i="5"/>
  <c r="AC14" i="5"/>
  <c r="AC15" i="5"/>
  <c r="AC3" i="5"/>
  <c r="AD3" i="5"/>
  <c r="AG51" i="5"/>
  <c r="AF51" i="5"/>
  <c r="F51" i="5"/>
  <c r="E4" i="7"/>
  <c r="D4" i="7" s="1"/>
  <c r="B3" i="4"/>
  <c r="F4" i="7"/>
  <c r="G4" i="7"/>
  <c r="H4" i="7"/>
  <c r="I4" i="7"/>
  <c r="E5" i="7"/>
  <c r="D5" i="7" s="1"/>
  <c r="F5" i="7"/>
  <c r="G5" i="7"/>
  <c r="H5" i="7"/>
  <c r="I5" i="7"/>
  <c r="E6" i="7"/>
  <c r="B6" i="7"/>
  <c r="F6" i="7"/>
  <c r="G6" i="7"/>
  <c r="H6" i="7"/>
  <c r="I6" i="7"/>
  <c r="E7" i="7"/>
  <c r="B7" i="7" s="1"/>
  <c r="F7" i="7"/>
  <c r="G7" i="7"/>
  <c r="H7" i="7"/>
  <c r="I7" i="7"/>
  <c r="E8" i="7"/>
  <c r="D8" i="7" s="1"/>
  <c r="F8" i="7"/>
  <c r="G8" i="7"/>
  <c r="H8" i="7"/>
  <c r="I8" i="7"/>
  <c r="E9" i="7"/>
  <c r="B9" i="7" s="1"/>
  <c r="F9" i="7"/>
  <c r="G9" i="7"/>
  <c r="H9" i="7"/>
  <c r="I9" i="7"/>
  <c r="E10" i="7"/>
  <c r="D10" i="7" s="1"/>
  <c r="F10" i="7"/>
  <c r="G10" i="7"/>
  <c r="H10" i="7"/>
  <c r="I10" i="7"/>
  <c r="E11" i="7"/>
  <c r="C11" i="7" s="1"/>
  <c r="F11" i="7"/>
  <c r="G11" i="7"/>
  <c r="H11" i="7"/>
  <c r="I11" i="7"/>
  <c r="E12" i="7"/>
  <c r="B12" i="7"/>
  <c r="F12" i="7"/>
  <c r="G12" i="7"/>
  <c r="H12" i="7"/>
  <c r="I12" i="7"/>
  <c r="E13" i="7"/>
  <c r="B13" i="7" s="1"/>
  <c r="F13" i="7"/>
  <c r="G13" i="7"/>
  <c r="H13" i="7"/>
  <c r="I13" i="7"/>
  <c r="E14" i="7"/>
  <c r="C14" i="7" s="1"/>
  <c r="F14" i="7"/>
  <c r="G14" i="7"/>
  <c r="H14" i="7"/>
  <c r="I14" i="7"/>
  <c r="E15" i="7"/>
  <c r="D15" i="7" s="1"/>
  <c r="F15" i="7"/>
  <c r="G15" i="7"/>
  <c r="H15" i="7"/>
  <c r="I15" i="7"/>
  <c r="E16" i="7"/>
  <c r="B16" i="7" s="1"/>
  <c r="F16" i="7"/>
  <c r="G16" i="7"/>
  <c r="H16" i="7"/>
  <c r="I16" i="7"/>
  <c r="AO35" i="5"/>
  <c r="AN35" i="5"/>
  <c r="AM35" i="5"/>
  <c r="AL35" i="5"/>
  <c r="D12" i="7"/>
  <c r="D6" i="7"/>
  <c r="C12" i="7"/>
  <c r="C6" i="7"/>
  <c r="C16" i="1"/>
  <c r="C19" i="1" s="1"/>
  <c r="E3" i="3"/>
  <c r="X35" i="5"/>
  <c r="S35" i="5"/>
  <c r="C35" i="5"/>
  <c r="C36" i="5"/>
  <c r="C37" i="5"/>
  <c r="C38" i="5"/>
  <c r="C39" i="5"/>
  <c r="C40" i="5"/>
  <c r="C41" i="5"/>
  <c r="C42" i="5"/>
  <c r="C43" i="5"/>
  <c r="C44" i="5"/>
  <c r="C45" i="5"/>
  <c r="C46" i="5"/>
  <c r="C47" i="5"/>
  <c r="AE19" i="5"/>
  <c r="AE20" i="5"/>
  <c r="AE21" i="5"/>
  <c r="AE22" i="5"/>
  <c r="AE23" i="5"/>
  <c r="AE24" i="5"/>
  <c r="AE25" i="5"/>
  <c r="AE26" i="5"/>
  <c r="AE27" i="5"/>
  <c r="AE28" i="5"/>
  <c r="AE29" i="5"/>
  <c r="AE30" i="5"/>
  <c r="AE31" i="5"/>
  <c r="AD20" i="5"/>
  <c r="AD21" i="5"/>
  <c r="AD22" i="5"/>
  <c r="AD23" i="5"/>
  <c r="AD24" i="5"/>
  <c r="AD25" i="5"/>
  <c r="AD26" i="5"/>
  <c r="AD27" i="5"/>
  <c r="AD28" i="5"/>
  <c r="AD29" i="5"/>
  <c r="AD30" i="5"/>
  <c r="AD31" i="5"/>
  <c r="AD19" i="5"/>
  <c r="AB20" i="5"/>
  <c r="AB21" i="5"/>
  <c r="AB22" i="5"/>
  <c r="AB23" i="5"/>
  <c r="AB24" i="5"/>
  <c r="AB25" i="5"/>
  <c r="AB26" i="5"/>
  <c r="AB27" i="5"/>
  <c r="AB28" i="5"/>
  <c r="AB29" i="5"/>
  <c r="AB30" i="5"/>
  <c r="AB31" i="5"/>
  <c r="AB19" i="5"/>
  <c r="AA20" i="5"/>
  <c r="AA21" i="5"/>
  <c r="AA22" i="5"/>
  <c r="AA23" i="5"/>
  <c r="AA24" i="5"/>
  <c r="AA25" i="5"/>
  <c r="AA26" i="5"/>
  <c r="AA27" i="5"/>
  <c r="AA28" i="5"/>
  <c r="AA29" i="5"/>
  <c r="AA30" i="5"/>
  <c r="AA31" i="5"/>
  <c r="AA19" i="5"/>
  <c r="Z20" i="5"/>
  <c r="Z21" i="5"/>
  <c r="Z22" i="5"/>
  <c r="Z23" i="5"/>
  <c r="Z24" i="5"/>
  <c r="Z25" i="5"/>
  <c r="Z26" i="5"/>
  <c r="Z27" i="5"/>
  <c r="Z28" i="5"/>
  <c r="Z29" i="5"/>
  <c r="Z30" i="5"/>
  <c r="Z31" i="5"/>
  <c r="Z19" i="5"/>
  <c r="Y19" i="5"/>
  <c r="Y20" i="5"/>
  <c r="Y21" i="5"/>
  <c r="Y22" i="5"/>
  <c r="Y23" i="5"/>
  <c r="Y24" i="5"/>
  <c r="Y25" i="5"/>
  <c r="Y26" i="5"/>
  <c r="Y27" i="5"/>
  <c r="Y28" i="5"/>
  <c r="Y29" i="5"/>
  <c r="Y30" i="5"/>
  <c r="Y31" i="5"/>
  <c r="X19" i="5"/>
  <c r="S19" i="5"/>
  <c r="O20" i="5"/>
  <c r="O21" i="5"/>
  <c r="O22" i="5"/>
  <c r="O23" i="5"/>
  <c r="O24" i="5"/>
  <c r="O25" i="5"/>
  <c r="O26" i="5"/>
  <c r="O27" i="5"/>
  <c r="O28" i="5"/>
  <c r="O29" i="5"/>
  <c r="O30" i="5"/>
  <c r="O31" i="5"/>
  <c r="N20" i="5"/>
  <c r="N21" i="5"/>
  <c r="N22" i="5"/>
  <c r="N23" i="5"/>
  <c r="N24" i="5"/>
  <c r="N25" i="5"/>
  <c r="N26" i="5"/>
  <c r="N27" i="5"/>
  <c r="N28" i="5"/>
  <c r="N29" i="5"/>
  <c r="N30" i="5"/>
  <c r="N31" i="5"/>
  <c r="M20" i="5"/>
  <c r="M21" i="5"/>
  <c r="M22" i="5"/>
  <c r="M23" i="5"/>
  <c r="M24" i="5"/>
  <c r="M25" i="5"/>
  <c r="M26" i="5"/>
  <c r="M27" i="5"/>
  <c r="M28" i="5"/>
  <c r="M29" i="5"/>
  <c r="M30" i="5"/>
  <c r="M31" i="5"/>
  <c r="L20" i="5"/>
  <c r="L21" i="5"/>
  <c r="L22" i="5"/>
  <c r="L23" i="5"/>
  <c r="L24" i="5"/>
  <c r="L25" i="5"/>
  <c r="L26" i="5"/>
  <c r="L27" i="5"/>
  <c r="L28" i="5"/>
  <c r="L29" i="5"/>
  <c r="L30" i="5"/>
  <c r="L31" i="5"/>
  <c r="K20" i="5"/>
  <c r="K21" i="5"/>
  <c r="K22" i="5"/>
  <c r="K23" i="5"/>
  <c r="K24" i="5"/>
  <c r="K25" i="5"/>
  <c r="K26" i="5"/>
  <c r="K27" i="5"/>
  <c r="K28" i="5"/>
  <c r="K29" i="5"/>
  <c r="K30" i="5"/>
  <c r="K31" i="5"/>
  <c r="J20" i="5"/>
  <c r="J21" i="5"/>
  <c r="J22" i="5"/>
  <c r="J23" i="5"/>
  <c r="J24" i="5"/>
  <c r="J25" i="5"/>
  <c r="J26" i="5"/>
  <c r="J27" i="5"/>
  <c r="J28" i="5"/>
  <c r="J29" i="5"/>
  <c r="J30" i="5"/>
  <c r="J31" i="5"/>
  <c r="I20" i="5"/>
  <c r="I21" i="5"/>
  <c r="I22" i="5"/>
  <c r="I23" i="5"/>
  <c r="I24" i="5"/>
  <c r="I25" i="5"/>
  <c r="I26" i="5"/>
  <c r="I27" i="5"/>
  <c r="I28" i="5"/>
  <c r="I29" i="5"/>
  <c r="I30" i="5"/>
  <c r="I31" i="5"/>
  <c r="I19" i="5"/>
  <c r="J19" i="5"/>
  <c r="K19" i="5"/>
  <c r="L19" i="5"/>
  <c r="M19" i="5"/>
  <c r="N19" i="5"/>
  <c r="O19" i="5"/>
  <c r="H20" i="5"/>
  <c r="H21" i="5"/>
  <c r="H22" i="5"/>
  <c r="H23" i="5"/>
  <c r="H24" i="5"/>
  <c r="H25" i="5"/>
  <c r="H26" i="5"/>
  <c r="H27" i="5"/>
  <c r="H28" i="5"/>
  <c r="H29" i="5"/>
  <c r="H30" i="5"/>
  <c r="H31" i="5"/>
  <c r="H19" i="5"/>
  <c r="G31" i="5"/>
  <c r="G30" i="5"/>
  <c r="G29" i="5"/>
  <c r="G28" i="5"/>
  <c r="G27" i="5"/>
  <c r="G26" i="5"/>
  <c r="G20" i="5"/>
  <c r="G21" i="5"/>
  <c r="G22" i="5"/>
  <c r="G23" i="5"/>
  <c r="G24" i="5"/>
  <c r="G25" i="5"/>
  <c r="G19" i="5"/>
  <c r="F6" i="5"/>
  <c r="F31" i="5"/>
  <c r="F30" i="5"/>
  <c r="F29" i="5"/>
  <c r="F28" i="5"/>
  <c r="F27" i="5"/>
  <c r="F26" i="5"/>
  <c r="F25" i="5"/>
  <c r="F24" i="5"/>
  <c r="F23" i="5"/>
  <c r="F22" i="5"/>
  <c r="F21" i="5"/>
  <c r="F20" i="5"/>
  <c r="F19" i="5"/>
  <c r="E19" i="5"/>
  <c r="E20" i="5"/>
  <c r="E21" i="5"/>
  <c r="E22" i="5"/>
  <c r="E23" i="5"/>
  <c r="E24" i="5"/>
  <c r="E25" i="5"/>
  <c r="E26" i="5"/>
  <c r="E27" i="5"/>
  <c r="E28" i="5"/>
  <c r="E29" i="5"/>
  <c r="E30" i="5"/>
  <c r="E31" i="5"/>
  <c r="C19" i="5"/>
  <c r="C20" i="5"/>
  <c r="C21" i="5"/>
  <c r="C22" i="5"/>
  <c r="C23" i="5"/>
  <c r="C24" i="5"/>
  <c r="C25" i="5"/>
  <c r="C26" i="5"/>
  <c r="C27" i="5"/>
  <c r="C28" i="5"/>
  <c r="C29" i="5"/>
  <c r="C30" i="5"/>
  <c r="C31" i="5"/>
  <c r="D19" i="5"/>
  <c r="D20" i="5"/>
  <c r="D21" i="5"/>
  <c r="D22" i="5"/>
  <c r="D23" i="5"/>
  <c r="D24" i="5"/>
  <c r="D25" i="5"/>
  <c r="D26" i="5"/>
  <c r="D27" i="5"/>
  <c r="D28" i="5"/>
  <c r="D29" i="5"/>
  <c r="D30" i="5"/>
  <c r="D31" i="5"/>
  <c r="D3" i="5"/>
  <c r="G63" i="5"/>
  <c r="G62" i="5"/>
  <c r="G61" i="5"/>
  <c r="G60" i="5"/>
  <c r="G59" i="5"/>
  <c r="G58" i="5"/>
  <c r="G57" i="5"/>
  <c r="G56" i="5"/>
  <c r="G55" i="5"/>
  <c r="G54" i="5"/>
  <c r="G53" i="5"/>
  <c r="G52" i="5"/>
  <c r="G51" i="5"/>
  <c r="F63" i="5"/>
  <c r="F62" i="5"/>
  <c r="F61" i="5"/>
  <c r="F60" i="5"/>
  <c r="F59" i="5"/>
  <c r="F58" i="5"/>
  <c r="F57" i="5"/>
  <c r="F56" i="5"/>
  <c r="F55" i="5"/>
  <c r="F54" i="5"/>
  <c r="F53" i="5"/>
  <c r="F52" i="5"/>
  <c r="C51" i="5"/>
  <c r="X3" i="5"/>
  <c r="S3" i="5"/>
  <c r="AD4" i="5"/>
  <c r="AD5" i="5"/>
  <c r="AD6" i="5"/>
  <c r="AD7" i="5"/>
  <c r="AD8" i="5"/>
  <c r="AD9" i="5"/>
  <c r="AD10" i="5"/>
  <c r="AD11" i="5"/>
  <c r="AD12" i="5"/>
  <c r="AD13" i="5"/>
  <c r="AD14" i="5"/>
  <c r="AD15" i="5"/>
  <c r="AB3" i="5"/>
  <c r="AB4" i="5"/>
  <c r="AB5" i="5"/>
  <c r="AB6" i="5"/>
  <c r="AB7" i="5"/>
  <c r="AB8" i="5"/>
  <c r="AB9" i="5"/>
  <c r="AB10" i="5"/>
  <c r="AB11" i="5"/>
  <c r="AB12" i="5"/>
  <c r="AB13" i="5"/>
  <c r="AB14" i="5"/>
  <c r="AB15" i="5"/>
  <c r="AA3" i="5"/>
  <c r="AA4" i="5"/>
  <c r="AA5" i="5"/>
  <c r="AA6" i="5"/>
  <c r="AA7" i="5"/>
  <c r="AA8" i="5"/>
  <c r="AA9" i="5"/>
  <c r="AA10" i="5"/>
  <c r="AA11" i="5"/>
  <c r="AA12" i="5"/>
  <c r="AA13" i="5"/>
  <c r="AA14" i="5"/>
  <c r="AA15" i="5"/>
  <c r="AA35" i="5"/>
  <c r="Z3" i="5"/>
  <c r="Z4" i="5"/>
  <c r="Z5" i="5"/>
  <c r="Z6" i="5"/>
  <c r="Z7" i="5"/>
  <c r="Z8" i="5"/>
  <c r="Z9" i="5"/>
  <c r="Z10" i="5"/>
  <c r="Z11" i="5"/>
  <c r="Z12" i="5"/>
  <c r="Z13" i="5"/>
  <c r="Z14" i="5"/>
  <c r="Z15" i="5"/>
  <c r="Y3" i="5"/>
  <c r="Y4" i="5"/>
  <c r="Y5" i="5"/>
  <c r="Y6" i="5"/>
  <c r="Y7" i="5"/>
  <c r="Y8" i="5"/>
  <c r="Y9" i="5"/>
  <c r="Y10" i="5"/>
  <c r="Y11" i="5"/>
  <c r="Y12" i="5"/>
  <c r="Y13" i="5"/>
  <c r="Y14" i="5"/>
  <c r="Y15" i="5"/>
  <c r="AE3" i="5"/>
  <c r="AE4" i="5"/>
  <c r="AE5" i="5"/>
  <c r="AE6" i="5"/>
  <c r="AE7" i="5"/>
  <c r="AE8" i="5"/>
  <c r="AE9" i="5"/>
  <c r="AE10" i="5"/>
  <c r="AE11" i="5"/>
  <c r="AE12" i="5"/>
  <c r="AE13" i="5"/>
  <c r="AE14" i="5"/>
  <c r="AE15" i="5"/>
  <c r="O4" i="5"/>
  <c r="O5" i="5"/>
  <c r="O6" i="5"/>
  <c r="O7" i="5"/>
  <c r="O8" i="5"/>
  <c r="O9" i="5"/>
  <c r="O10" i="5"/>
  <c r="O11" i="5"/>
  <c r="O12" i="5"/>
  <c r="O13" i="5"/>
  <c r="O14" i="5"/>
  <c r="O15" i="5"/>
  <c r="N4" i="5"/>
  <c r="N5" i="5"/>
  <c r="N6" i="5"/>
  <c r="N7" i="5"/>
  <c r="N8" i="5"/>
  <c r="N9" i="5"/>
  <c r="N10" i="5"/>
  <c r="N11" i="5"/>
  <c r="N12" i="5"/>
  <c r="N13" i="5"/>
  <c r="N14" i="5"/>
  <c r="N15" i="5"/>
  <c r="M4" i="5"/>
  <c r="M5" i="5"/>
  <c r="M6" i="5"/>
  <c r="M7" i="5"/>
  <c r="M8" i="5"/>
  <c r="M9" i="5"/>
  <c r="M10" i="5"/>
  <c r="M11" i="5"/>
  <c r="M12" i="5"/>
  <c r="M13" i="5"/>
  <c r="M14" i="5"/>
  <c r="M15" i="5"/>
  <c r="L4" i="5"/>
  <c r="L5" i="5"/>
  <c r="L6" i="5"/>
  <c r="L7" i="5"/>
  <c r="L8" i="5"/>
  <c r="L9" i="5"/>
  <c r="L10" i="5"/>
  <c r="L11" i="5"/>
  <c r="L12" i="5"/>
  <c r="L13" i="5"/>
  <c r="L14" i="5"/>
  <c r="L15" i="5"/>
  <c r="K4" i="5"/>
  <c r="K5" i="5"/>
  <c r="K6" i="5"/>
  <c r="K7" i="5"/>
  <c r="K8" i="5"/>
  <c r="K9" i="5"/>
  <c r="K10" i="5"/>
  <c r="K11" i="5"/>
  <c r="K12" i="5"/>
  <c r="K13" i="5"/>
  <c r="K14" i="5"/>
  <c r="K15" i="5"/>
  <c r="J4" i="5"/>
  <c r="J5" i="5"/>
  <c r="J6" i="5"/>
  <c r="J7" i="5"/>
  <c r="J8" i="5"/>
  <c r="J9" i="5"/>
  <c r="J10" i="5"/>
  <c r="J11" i="5"/>
  <c r="J12" i="5"/>
  <c r="J13" i="5"/>
  <c r="J14" i="5"/>
  <c r="J15" i="5"/>
  <c r="I4" i="5"/>
  <c r="I5" i="5"/>
  <c r="I6" i="5"/>
  <c r="I7" i="5"/>
  <c r="I8" i="5"/>
  <c r="I9" i="5"/>
  <c r="I10" i="5"/>
  <c r="I11" i="5"/>
  <c r="I12" i="5"/>
  <c r="I13" i="5"/>
  <c r="I14" i="5"/>
  <c r="I15" i="5"/>
  <c r="I3" i="5"/>
  <c r="J3" i="5"/>
  <c r="K3" i="5"/>
  <c r="L3" i="5"/>
  <c r="M3" i="5"/>
  <c r="N3" i="5"/>
  <c r="O3" i="5"/>
  <c r="H3" i="5"/>
  <c r="H4" i="5"/>
  <c r="H5" i="5"/>
  <c r="H6" i="5"/>
  <c r="H7" i="5"/>
  <c r="H8" i="5"/>
  <c r="H9" i="5"/>
  <c r="H10" i="5"/>
  <c r="H11" i="5"/>
  <c r="H12" i="5"/>
  <c r="H13" i="5"/>
  <c r="H14" i="5"/>
  <c r="H15" i="5"/>
  <c r="G15" i="5"/>
  <c r="G14" i="5"/>
  <c r="G13" i="5"/>
  <c r="G12" i="5"/>
  <c r="G11" i="5"/>
  <c r="G10" i="5"/>
  <c r="G9" i="5"/>
  <c r="G8" i="5"/>
  <c r="G7" i="5"/>
  <c r="G6" i="5"/>
  <c r="G5" i="5"/>
  <c r="G4" i="5"/>
  <c r="G3" i="5"/>
  <c r="F15" i="5"/>
  <c r="F14" i="5"/>
  <c r="F13" i="5"/>
  <c r="F12" i="5"/>
  <c r="F11" i="5"/>
  <c r="F10" i="5"/>
  <c r="F9" i="5"/>
  <c r="F8" i="5"/>
  <c r="F7" i="5"/>
  <c r="F5" i="5"/>
  <c r="F4" i="5"/>
  <c r="F3" i="5"/>
  <c r="F35" i="5"/>
  <c r="E3" i="5"/>
  <c r="E4" i="5"/>
  <c r="E5" i="5"/>
  <c r="E6" i="5"/>
  <c r="E7" i="5"/>
  <c r="E8" i="5"/>
  <c r="E9" i="5"/>
  <c r="E10" i="5"/>
  <c r="E11" i="5"/>
  <c r="E12" i="5"/>
  <c r="E13" i="5"/>
  <c r="E14" i="5"/>
  <c r="E15" i="5"/>
  <c r="C3" i="5"/>
  <c r="C4" i="5"/>
  <c r="C5" i="5"/>
  <c r="C6" i="5"/>
  <c r="C7" i="5"/>
  <c r="C8" i="5"/>
  <c r="C9" i="5"/>
  <c r="C10" i="5"/>
  <c r="C11" i="5"/>
  <c r="C12" i="5"/>
  <c r="C13" i="5"/>
  <c r="C14" i="5"/>
  <c r="C15" i="5"/>
  <c r="D4" i="5"/>
  <c r="D5" i="5"/>
  <c r="D6" i="5"/>
  <c r="D7" i="5"/>
  <c r="D8" i="5"/>
  <c r="D9" i="5"/>
  <c r="D10" i="5"/>
  <c r="D11" i="5"/>
  <c r="D12" i="5"/>
  <c r="D13" i="5"/>
  <c r="D14" i="5"/>
  <c r="D15" i="5"/>
  <c r="C52" i="5"/>
  <c r="C53" i="5"/>
  <c r="C54" i="5"/>
  <c r="C55" i="5"/>
  <c r="C56" i="5"/>
  <c r="C57" i="5"/>
  <c r="C58" i="5"/>
  <c r="C59" i="5"/>
  <c r="C60" i="5"/>
  <c r="C61" i="5"/>
  <c r="C62" i="5"/>
  <c r="C63" i="5"/>
  <c r="AE51" i="5"/>
  <c r="AE52" i="5"/>
  <c r="AE53" i="5"/>
  <c r="AE54" i="5"/>
  <c r="AE55" i="5"/>
  <c r="AE56" i="5"/>
  <c r="AE57" i="5"/>
  <c r="AE58" i="5"/>
  <c r="AE59" i="5"/>
  <c r="AE60" i="5"/>
  <c r="AE61" i="5"/>
  <c r="AE62" i="5"/>
  <c r="AE63" i="5"/>
  <c r="AD51" i="5"/>
  <c r="AD52" i="5"/>
  <c r="AD53" i="5"/>
  <c r="AD54" i="5"/>
  <c r="AD55" i="5"/>
  <c r="AD56" i="5"/>
  <c r="AD57" i="5"/>
  <c r="AD58" i="5"/>
  <c r="AD59" i="5"/>
  <c r="AD60" i="5"/>
  <c r="AD61" i="5"/>
  <c r="AD62" i="5"/>
  <c r="AD63" i="5"/>
  <c r="AB51" i="5"/>
  <c r="AB52" i="5"/>
  <c r="AB53" i="5"/>
  <c r="AB54" i="5"/>
  <c r="AB55" i="5"/>
  <c r="AB56" i="5"/>
  <c r="AB57" i="5"/>
  <c r="AB58" i="5"/>
  <c r="AB59" i="5"/>
  <c r="AB60" i="5"/>
  <c r="AB61" i="5"/>
  <c r="AB62" i="5"/>
  <c r="AB63" i="5"/>
  <c r="AA51" i="5"/>
  <c r="AA52" i="5"/>
  <c r="AA53" i="5"/>
  <c r="AA54" i="5"/>
  <c r="AA55" i="5"/>
  <c r="AA56" i="5"/>
  <c r="AA57" i="5"/>
  <c r="AA58" i="5"/>
  <c r="AA59" i="5"/>
  <c r="AA60" i="5"/>
  <c r="AA61" i="5"/>
  <c r="AA62" i="5"/>
  <c r="AA63" i="5"/>
  <c r="Z51" i="5"/>
  <c r="Z52" i="5"/>
  <c r="Z53" i="5"/>
  <c r="Z54" i="5"/>
  <c r="Z55" i="5"/>
  <c r="Z56" i="5"/>
  <c r="Z57" i="5"/>
  <c r="Z58" i="5"/>
  <c r="Z59" i="5"/>
  <c r="Z60" i="5"/>
  <c r="Z61" i="5"/>
  <c r="Z62" i="5"/>
  <c r="Z63" i="5"/>
  <c r="Y51" i="5"/>
  <c r="Y52" i="5"/>
  <c r="Y53" i="5"/>
  <c r="Y54" i="5"/>
  <c r="Y55" i="5"/>
  <c r="Y56" i="5"/>
  <c r="Y57" i="5"/>
  <c r="Y58" i="5"/>
  <c r="Y59" i="5"/>
  <c r="Y60" i="5"/>
  <c r="Y61" i="5"/>
  <c r="Y62" i="5"/>
  <c r="Y63" i="5"/>
  <c r="X51" i="5"/>
  <c r="O52" i="5"/>
  <c r="O53" i="5"/>
  <c r="O54" i="5"/>
  <c r="O55" i="5"/>
  <c r="O56" i="5"/>
  <c r="O57" i="5"/>
  <c r="O58" i="5"/>
  <c r="O59" i="5"/>
  <c r="O60" i="5"/>
  <c r="O61" i="5"/>
  <c r="O62" i="5"/>
  <c r="O63" i="5"/>
  <c r="N52" i="5"/>
  <c r="N53" i="5"/>
  <c r="N54" i="5"/>
  <c r="N55" i="5"/>
  <c r="N56" i="5"/>
  <c r="N57" i="5"/>
  <c r="N58" i="5"/>
  <c r="N59" i="5"/>
  <c r="N60" i="5"/>
  <c r="N61" i="5"/>
  <c r="N62" i="5"/>
  <c r="N63" i="5"/>
  <c r="M52" i="5"/>
  <c r="M53" i="5"/>
  <c r="M54" i="5"/>
  <c r="M55" i="5"/>
  <c r="M56" i="5"/>
  <c r="M57" i="5"/>
  <c r="M58" i="5"/>
  <c r="M59" i="5"/>
  <c r="M60" i="5"/>
  <c r="M61" i="5"/>
  <c r="M62" i="5"/>
  <c r="M63" i="5"/>
  <c r="L52" i="5"/>
  <c r="L53" i="5"/>
  <c r="L54" i="5"/>
  <c r="L55" i="5"/>
  <c r="L56" i="5"/>
  <c r="L57" i="5"/>
  <c r="L58" i="5"/>
  <c r="L59" i="5"/>
  <c r="L60" i="5"/>
  <c r="L61" i="5"/>
  <c r="L62" i="5"/>
  <c r="L63" i="5"/>
  <c r="K52" i="5"/>
  <c r="K53" i="5"/>
  <c r="K54" i="5"/>
  <c r="K55" i="5"/>
  <c r="K56" i="5"/>
  <c r="K57" i="5"/>
  <c r="K58" i="5"/>
  <c r="K59" i="5"/>
  <c r="K60" i="5"/>
  <c r="K61" i="5"/>
  <c r="K62" i="5"/>
  <c r="K63" i="5"/>
  <c r="J52" i="5"/>
  <c r="J53" i="5"/>
  <c r="J54" i="5"/>
  <c r="J55" i="5"/>
  <c r="J56" i="5"/>
  <c r="J57" i="5"/>
  <c r="J58" i="5"/>
  <c r="J59" i="5"/>
  <c r="J60" i="5"/>
  <c r="J61" i="5"/>
  <c r="J62" i="5"/>
  <c r="J63" i="5"/>
  <c r="I52" i="5"/>
  <c r="I53" i="5"/>
  <c r="I54" i="5"/>
  <c r="I55" i="5"/>
  <c r="I56" i="5"/>
  <c r="I57" i="5"/>
  <c r="I58" i="5"/>
  <c r="I59" i="5"/>
  <c r="I60" i="5"/>
  <c r="I61" i="5"/>
  <c r="I62" i="5"/>
  <c r="I63" i="5"/>
  <c r="I51" i="5"/>
  <c r="J51" i="5"/>
  <c r="K51" i="5"/>
  <c r="L51" i="5"/>
  <c r="M51" i="5"/>
  <c r="N51" i="5"/>
  <c r="O51" i="5"/>
  <c r="H51" i="5"/>
  <c r="H52" i="5"/>
  <c r="H53" i="5"/>
  <c r="H54" i="5"/>
  <c r="H55" i="5"/>
  <c r="H56" i="5"/>
  <c r="H57" i="5"/>
  <c r="H58" i="5"/>
  <c r="H59" i="5"/>
  <c r="H60" i="5"/>
  <c r="H61" i="5"/>
  <c r="H62" i="5"/>
  <c r="H63" i="5"/>
  <c r="E52" i="5"/>
  <c r="E53" i="5"/>
  <c r="E54" i="5"/>
  <c r="E55" i="5"/>
  <c r="E56" i="5"/>
  <c r="E57" i="5"/>
  <c r="E58" i="5"/>
  <c r="E59" i="5"/>
  <c r="E60" i="5"/>
  <c r="E61" i="5"/>
  <c r="E62" i="5"/>
  <c r="E63" i="5"/>
  <c r="E51" i="5"/>
  <c r="D51" i="5"/>
  <c r="D52" i="5"/>
  <c r="D53" i="5"/>
  <c r="D54" i="5"/>
  <c r="D55" i="5"/>
  <c r="D56" i="5"/>
  <c r="D57" i="5"/>
  <c r="D58" i="5"/>
  <c r="D59" i="5"/>
  <c r="D60" i="5"/>
  <c r="D61" i="5"/>
  <c r="D62" i="5"/>
  <c r="D63" i="5"/>
  <c r="E2" i="3"/>
  <c r="P8" i="2"/>
  <c r="AD8" i="2"/>
  <c r="AF8" i="2"/>
  <c r="AH7" i="2"/>
  <c r="F32" i="13"/>
  <c r="F29" i="13"/>
  <c r="F24" i="13"/>
  <c r="AH35" i="5" s="1"/>
  <c r="F21" i="13"/>
  <c r="F18" i="13"/>
  <c r="AG35" i="5" s="1"/>
  <c r="F23" i="12"/>
  <c r="F21" i="12"/>
  <c r="B36" i="12"/>
  <c r="B35" i="12"/>
  <c r="B34" i="12"/>
  <c r="B31" i="12"/>
  <c r="F18" i="12"/>
  <c r="B5" i="12"/>
  <c r="B3" i="12"/>
  <c r="B2" i="12"/>
  <c r="B44" i="13"/>
  <c r="B43" i="13"/>
  <c r="B42" i="13"/>
  <c r="B39" i="13"/>
  <c r="F27" i="13"/>
  <c r="AI35" i="5" s="1"/>
  <c r="C22" i="13"/>
  <c r="P35" i="5" s="1"/>
  <c r="F15" i="13"/>
  <c r="AF35" i="5" s="1"/>
  <c r="B5" i="13"/>
  <c r="B3" i="13"/>
  <c r="B2" i="13"/>
  <c r="B30" i="11"/>
  <c r="B29" i="11"/>
  <c r="B28" i="11"/>
  <c r="B25" i="11"/>
  <c r="F18" i="11"/>
  <c r="C19" i="11"/>
  <c r="P19" i="5" s="1"/>
  <c r="F15" i="11"/>
  <c r="B5" i="11"/>
  <c r="B3" i="11"/>
  <c r="B2" i="11"/>
  <c r="B28" i="1"/>
  <c r="B29" i="1"/>
  <c r="B30" i="1"/>
  <c r="B25" i="1"/>
  <c r="F18" i="1"/>
  <c r="F15" i="1"/>
  <c r="AF22" i="2"/>
  <c r="AF21" i="2"/>
  <c r="AF20" i="2"/>
  <c r="AF19" i="2"/>
  <c r="AF18" i="2"/>
  <c r="AF17" i="2"/>
  <c r="AF16" i="2"/>
  <c r="AD22" i="2"/>
  <c r="AD21" i="2"/>
  <c r="AD20" i="2"/>
  <c r="AD19" i="2"/>
  <c r="AD18" i="2"/>
  <c r="AD17" i="2"/>
  <c r="AD16" i="2"/>
  <c r="AH20" i="2"/>
  <c r="AH19" i="2"/>
  <c r="AH18" i="2"/>
  <c r="AH17" i="2"/>
  <c r="AH16" i="2"/>
  <c r="AH8" i="2"/>
  <c r="AH6" i="2"/>
  <c r="AH5" i="2"/>
  <c r="AH4" i="2"/>
  <c r="AH3" i="2"/>
  <c r="AF9" i="2"/>
  <c r="AF7" i="2"/>
  <c r="AF6" i="2"/>
  <c r="AF5" i="2"/>
  <c r="AF4" i="2"/>
  <c r="AF3" i="2"/>
  <c r="AD9" i="2"/>
  <c r="AD7" i="2"/>
  <c r="AD6" i="2"/>
  <c r="AD5" i="2"/>
  <c r="AD4" i="2"/>
  <c r="AD3" i="2"/>
  <c r="AP35" i="5"/>
  <c r="B5" i="1"/>
  <c r="B5" i="6" s="1"/>
  <c r="B3" i="1"/>
  <c r="B3" i="6" s="1"/>
  <c r="B2" i="1"/>
  <c r="B2" i="6" s="1"/>
  <c r="E22" i="7"/>
  <c r="B22" i="7"/>
  <c r="E30" i="7"/>
  <c r="B30" i="7" s="1"/>
  <c r="E36" i="7"/>
  <c r="D36" i="7" s="1"/>
  <c r="E37" i="7"/>
  <c r="B37" i="7" s="1"/>
  <c r="E43" i="7"/>
  <c r="D43" i="7" s="1"/>
  <c r="E44" i="7"/>
  <c r="C44" i="7" s="1"/>
  <c r="E45" i="7"/>
  <c r="C45" i="7" s="1"/>
  <c r="E55" i="7"/>
  <c r="B55" i="7" s="1"/>
  <c r="E63" i="7"/>
  <c r="D63" i="7" s="1"/>
  <c r="E70" i="7"/>
  <c r="B70" i="7" s="1"/>
  <c r="E75" i="7"/>
  <c r="D75" i="7" s="1"/>
  <c r="E78" i="7"/>
  <c r="B78" i="7" s="1"/>
  <c r="E90" i="7"/>
  <c r="B90" i="7" s="1"/>
  <c r="E91" i="7"/>
  <c r="C91" i="7" s="1"/>
  <c r="E104" i="7"/>
  <c r="C104" i="7" s="1"/>
  <c r="E105" i="7"/>
  <c r="B105" i="7" s="1"/>
  <c r="E112" i="7"/>
  <c r="C112" i="7" s="1"/>
  <c r="E113" i="7"/>
  <c r="B113" i="7" s="1"/>
  <c r="E117" i="7"/>
  <c r="D117" i="7" s="1"/>
  <c r="E125" i="7"/>
  <c r="B125" i="7" s="1"/>
  <c r="E139" i="7"/>
  <c r="B139" i="7" s="1"/>
  <c r="E153" i="7"/>
  <c r="B153" i="7" s="1"/>
  <c r="E154" i="7"/>
  <c r="D154" i="7" s="1"/>
  <c r="E161" i="7"/>
  <c r="B161" i="7" s="1"/>
  <c r="E165" i="7"/>
  <c r="D165" i="7" s="1"/>
  <c r="E166" i="7"/>
  <c r="D166" i="7" s="1"/>
  <c r="B166" i="7"/>
  <c r="E173" i="7"/>
  <c r="D173" i="7" s="1"/>
  <c r="E174" i="7"/>
  <c r="B174" i="7" s="1"/>
  <c r="E183" i="7"/>
  <c r="B183" i="7" s="1"/>
  <c r="E187" i="7"/>
  <c r="D187" i="7" s="1"/>
  <c r="E191" i="7"/>
  <c r="D191" i="7" s="1"/>
  <c r="E200" i="7"/>
  <c r="B200" i="7" s="1"/>
  <c r="E208" i="7"/>
  <c r="C208" i="7" s="1"/>
  <c r="B208" i="7"/>
  <c r="E201" i="7"/>
  <c r="C201" i="7" s="1"/>
  <c r="E202" i="7"/>
  <c r="D202" i="7" s="1"/>
  <c r="E209" i="7"/>
  <c r="C209" i="7" s="1"/>
  <c r="E184" i="7"/>
  <c r="C184" i="7" s="1"/>
  <c r="E185" i="7"/>
  <c r="D185" i="7" s="1"/>
  <c r="E192" i="7"/>
  <c r="D192" i="7" s="1"/>
  <c r="E193" i="7"/>
  <c r="C193" i="7" s="1"/>
  <c r="C166" i="7"/>
  <c r="E148" i="7"/>
  <c r="D148" i="7" s="1"/>
  <c r="E155" i="7"/>
  <c r="C155" i="7" s="1"/>
  <c r="E156" i="7"/>
  <c r="C156" i="7" s="1"/>
  <c r="E147" i="7"/>
  <c r="C147" i="7" s="1"/>
  <c r="E134" i="7"/>
  <c r="B134" i="7" s="1"/>
  <c r="E135" i="7"/>
  <c r="C135" i="7" s="1"/>
  <c r="E142" i="7"/>
  <c r="B142" i="7" s="1"/>
  <c r="C142" i="7"/>
  <c r="E143" i="7"/>
  <c r="C143" i="7" s="1"/>
  <c r="E123" i="7"/>
  <c r="D123" i="7" s="1"/>
  <c r="E115" i="7"/>
  <c r="C115" i="7" s="1"/>
  <c r="C113" i="7"/>
  <c r="E84" i="7"/>
  <c r="D84" i="7" s="1"/>
  <c r="E92" i="7"/>
  <c r="C92" i="7" s="1"/>
  <c r="E71" i="7"/>
  <c r="D71" i="7" s="1"/>
  <c r="E73" i="7"/>
  <c r="C73" i="7" s="1"/>
  <c r="E74" i="7"/>
  <c r="D74" i="7" s="1"/>
  <c r="E79" i="7"/>
  <c r="C79" i="7" s="1"/>
  <c r="E81" i="7"/>
  <c r="C81" i="7" s="1"/>
  <c r="E82" i="7"/>
  <c r="C82" i="7" s="1"/>
  <c r="E52" i="7"/>
  <c r="B52" i="7" s="1"/>
  <c r="E53" i="7"/>
  <c r="C53" i="7" s="1"/>
  <c r="E60" i="7"/>
  <c r="B60" i="7" s="1"/>
  <c r="E61" i="7"/>
  <c r="C61" i="7" s="1"/>
  <c r="C43" i="7"/>
  <c r="E35" i="7"/>
  <c r="C35" i="7" s="1"/>
  <c r="E24" i="7"/>
  <c r="B24" i="7" s="1"/>
  <c r="E32" i="7"/>
  <c r="C32" i="7" s="1"/>
  <c r="D209" i="7"/>
  <c r="E180" i="7"/>
  <c r="D180" i="7" s="1"/>
  <c r="E181" i="7"/>
  <c r="B181" i="7" s="1"/>
  <c r="E188" i="7"/>
  <c r="D188" i="7" s="1"/>
  <c r="E189" i="7"/>
  <c r="D189" i="7" s="1"/>
  <c r="E152" i="7"/>
  <c r="D152" i="7" s="1"/>
  <c r="E160" i="7"/>
  <c r="D160" i="7" s="1"/>
  <c r="D142" i="7"/>
  <c r="D143" i="7"/>
  <c r="D125" i="7"/>
  <c r="E103" i="7"/>
  <c r="D103" i="7" s="1"/>
  <c r="E111" i="7"/>
  <c r="B111" i="7" s="1"/>
  <c r="E72" i="7"/>
  <c r="D72" i="7" s="1"/>
  <c r="E80" i="7"/>
  <c r="B80" i="7" s="1"/>
  <c r="D44" i="7"/>
  <c r="D45" i="7"/>
  <c r="E26" i="7"/>
  <c r="D26" i="7" s="1"/>
  <c r="E34" i="7"/>
  <c r="D34" i="7" s="1"/>
  <c r="Q241" i="4"/>
  <c r="Q242" i="4"/>
  <c r="Q243" i="4"/>
  <c r="Q244" i="4"/>
  <c r="Q245" i="4"/>
  <c r="Q246" i="4"/>
  <c r="Q247" i="4"/>
  <c r="Q249" i="4"/>
  <c r="Q250" i="4"/>
  <c r="Q251" i="4"/>
  <c r="Q253" i="4"/>
  <c r="Q254" i="4"/>
  <c r="Q223" i="4"/>
  <c r="Q224" i="4"/>
  <c r="Q226" i="4"/>
  <c r="Q227" i="4"/>
  <c r="Q228" i="4"/>
  <c r="Q229" i="4"/>
  <c r="Q230" i="4"/>
  <c r="Q231" i="4"/>
  <c r="Q232" i="4"/>
  <c r="Q233" i="4"/>
  <c r="Q235" i="4"/>
  <c r="Q236" i="4"/>
  <c r="Q237" i="4"/>
  <c r="Q206" i="4"/>
  <c r="Q207" i="4"/>
  <c r="Q209" i="4"/>
  <c r="Q210" i="4"/>
  <c r="Q211" i="4"/>
  <c r="Q212" i="4"/>
  <c r="Q213" i="4"/>
  <c r="Q214" i="4"/>
  <c r="Q215" i="4"/>
  <c r="Q216" i="4"/>
  <c r="Q217" i="4"/>
  <c r="Q218" i="4"/>
  <c r="Q219" i="4"/>
  <c r="Q187" i="4"/>
  <c r="Q188" i="4"/>
  <c r="Q189" i="4"/>
  <c r="Q190" i="4"/>
  <c r="Q192" i="4"/>
  <c r="Q193" i="4"/>
  <c r="Q194" i="4"/>
  <c r="Q195" i="4"/>
  <c r="Q196" i="4"/>
  <c r="Q197" i="4"/>
  <c r="Q198" i="4"/>
  <c r="Q199" i="4"/>
  <c r="Q200" i="4"/>
  <c r="Q201" i="4"/>
  <c r="Q169" i="4"/>
  <c r="Q170" i="4"/>
  <c r="Q171" i="4"/>
  <c r="Q172" i="4"/>
  <c r="Q174" i="4"/>
  <c r="Q175" i="4"/>
  <c r="Q177" i="4"/>
  <c r="Q178" i="4"/>
  <c r="Q180" i="4"/>
  <c r="Q181" i="4"/>
  <c r="Q182" i="4"/>
  <c r="Q183" i="4"/>
  <c r="Q151" i="4"/>
  <c r="Q153" i="4"/>
  <c r="Q154" i="4"/>
  <c r="Q155" i="4"/>
  <c r="Q157" i="4"/>
  <c r="Q158" i="4"/>
  <c r="Q159" i="4"/>
  <c r="Q160" i="4"/>
  <c r="Q161" i="4"/>
  <c r="Q162" i="4"/>
  <c r="Q163" i="4"/>
  <c r="Q164" i="4"/>
  <c r="Q165" i="4"/>
  <c r="Q133" i="4"/>
  <c r="Q134" i="4"/>
  <c r="Q135" i="4"/>
  <c r="Q137" i="4"/>
  <c r="Q138" i="4"/>
  <c r="Q139" i="4"/>
  <c r="Q140" i="4"/>
  <c r="Q142" i="4"/>
  <c r="Q143" i="4"/>
  <c r="Q144" i="4"/>
  <c r="Q145" i="4"/>
  <c r="Q146" i="4"/>
  <c r="Q147" i="4"/>
  <c r="Q116" i="4"/>
  <c r="Q117" i="4"/>
  <c r="Q118" i="4"/>
  <c r="Q119" i="4"/>
  <c r="Q120" i="4"/>
  <c r="Q121" i="4"/>
  <c r="Q122" i="4"/>
  <c r="Q123" i="4"/>
  <c r="Q124" i="4"/>
  <c r="Q125" i="4"/>
  <c r="Q127" i="4"/>
  <c r="Q128" i="4"/>
  <c r="Q129" i="4"/>
  <c r="Q97" i="4"/>
  <c r="Q99" i="4"/>
  <c r="Q100" i="4"/>
  <c r="Q101" i="4"/>
  <c r="Q102" i="4"/>
  <c r="Q103" i="4"/>
  <c r="Q105" i="4"/>
  <c r="Q106" i="4"/>
  <c r="Q108" i="4"/>
  <c r="Q109" i="4"/>
  <c r="Q110" i="4"/>
  <c r="Q78" i="4"/>
  <c r="Q79" i="4"/>
  <c r="Q80" i="4"/>
  <c r="Q81" i="4"/>
  <c r="Q82" i="4"/>
  <c r="Q84" i="4"/>
  <c r="Q85" i="4"/>
  <c r="Q87" i="4"/>
  <c r="Q88" i="4"/>
  <c r="Q89" i="4"/>
  <c r="Q91" i="4"/>
  <c r="Q92" i="4"/>
  <c r="Q93" i="4"/>
  <c r="Q61" i="4"/>
  <c r="Q62" i="4"/>
  <c r="Q63" i="4"/>
  <c r="Q64" i="4"/>
  <c r="Q66" i="4"/>
  <c r="Q67" i="4"/>
  <c r="Q68" i="4"/>
  <c r="Q69" i="4"/>
  <c r="Q71" i="4"/>
  <c r="Q73" i="4"/>
  <c r="Q74" i="4"/>
  <c r="Q75" i="4"/>
  <c r="Q44" i="4"/>
  <c r="Q46" i="4"/>
  <c r="Q47" i="4"/>
  <c r="Q48" i="4"/>
  <c r="Q50" i="4"/>
  <c r="Q51" i="4"/>
  <c r="Q53" i="4"/>
  <c r="Q54" i="4"/>
  <c r="Q55" i="4"/>
  <c r="Q56" i="4"/>
  <c r="Q57" i="4"/>
  <c r="R7" i="2"/>
  <c r="T5" i="2"/>
  <c r="T10" i="2"/>
  <c r="V5" i="2"/>
  <c r="X8" i="2"/>
  <c r="Z5" i="2"/>
  <c r="AB8" i="2"/>
  <c r="Q28" i="4"/>
  <c r="Q29" i="4"/>
  <c r="Q30" i="4"/>
  <c r="Q31" i="4"/>
  <c r="Q33" i="4"/>
  <c r="Q35" i="4"/>
  <c r="Q36" i="4"/>
  <c r="Q37" i="4"/>
  <c r="Q38" i="4"/>
  <c r="Q39" i="4"/>
  <c r="T17" i="2"/>
  <c r="T16" i="2"/>
  <c r="T4" i="2"/>
  <c r="T3" i="2"/>
  <c r="I196" i="7"/>
  <c r="I197" i="7"/>
  <c r="I198" i="7"/>
  <c r="I199" i="7"/>
  <c r="I200" i="7"/>
  <c r="I201" i="7"/>
  <c r="I202" i="7"/>
  <c r="I203" i="7"/>
  <c r="I204" i="7"/>
  <c r="I205" i="7"/>
  <c r="I206" i="7"/>
  <c r="I207" i="7"/>
  <c r="I208" i="7"/>
  <c r="I209" i="7"/>
  <c r="I210" i="7"/>
  <c r="H196" i="7"/>
  <c r="H197" i="7"/>
  <c r="H198" i="7"/>
  <c r="H199" i="7"/>
  <c r="H200" i="7"/>
  <c r="H201" i="7"/>
  <c r="H202" i="7"/>
  <c r="H203" i="7"/>
  <c r="H204" i="7"/>
  <c r="H205" i="7"/>
  <c r="H206" i="7"/>
  <c r="H207" i="7"/>
  <c r="H208" i="7"/>
  <c r="H209" i="7"/>
  <c r="H210" i="7"/>
  <c r="G196" i="7"/>
  <c r="G197" i="7"/>
  <c r="G198" i="7"/>
  <c r="G199" i="7"/>
  <c r="G200" i="7"/>
  <c r="G201" i="7"/>
  <c r="G202" i="7"/>
  <c r="G203" i="7"/>
  <c r="G204" i="7"/>
  <c r="G205" i="7"/>
  <c r="G206" i="7"/>
  <c r="G207" i="7"/>
  <c r="G208" i="7"/>
  <c r="G209" i="7"/>
  <c r="G210" i="7"/>
  <c r="F196" i="7"/>
  <c r="F197" i="7"/>
  <c r="F198" i="7"/>
  <c r="F199" i="7"/>
  <c r="F200" i="7"/>
  <c r="F201" i="7"/>
  <c r="F202" i="7"/>
  <c r="F203" i="7"/>
  <c r="F204" i="7"/>
  <c r="F205" i="7"/>
  <c r="F206" i="7"/>
  <c r="F207" i="7"/>
  <c r="F208" i="7"/>
  <c r="F209" i="7"/>
  <c r="F210" i="7"/>
  <c r="F195" i="7"/>
  <c r="G195" i="7"/>
  <c r="H195" i="7"/>
  <c r="I195" i="7"/>
  <c r="I180" i="7"/>
  <c r="I181" i="7"/>
  <c r="I182" i="7"/>
  <c r="I183" i="7"/>
  <c r="I184" i="7"/>
  <c r="I185" i="7"/>
  <c r="I186" i="7"/>
  <c r="I187" i="7"/>
  <c r="I188" i="7"/>
  <c r="I189" i="7"/>
  <c r="I190" i="7"/>
  <c r="I191" i="7"/>
  <c r="I192" i="7"/>
  <c r="I193" i="7"/>
  <c r="I194" i="7"/>
  <c r="H180" i="7"/>
  <c r="H181" i="7"/>
  <c r="H182" i="7"/>
  <c r="H183" i="7"/>
  <c r="H184" i="7"/>
  <c r="H185" i="7"/>
  <c r="H186" i="7"/>
  <c r="H187" i="7"/>
  <c r="H188" i="7"/>
  <c r="H189" i="7"/>
  <c r="H190" i="7"/>
  <c r="H191" i="7"/>
  <c r="H192" i="7"/>
  <c r="H193" i="7"/>
  <c r="H194" i="7"/>
  <c r="G180" i="7"/>
  <c r="G181" i="7"/>
  <c r="G182" i="7"/>
  <c r="G183" i="7"/>
  <c r="G184" i="7"/>
  <c r="G185" i="7"/>
  <c r="G186" i="7"/>
  <c r="G187" i="7"/>
  <c r="G188" i="7"/>
  <c r="G189" i="7"/>
  <c r="G190" i="7"/>
  <c r="G191" i="7"/>
  <c r="G192" i="7"/>
  <c r="G193" i="7"/>
  <c r="G194" i="7"/>
  <c r="F180" i="7"/>
  <c r="F181" i="7"/>
  <c r="F182" i="7"/>
  <c r="F183" i="7"/>
  <c r="F184" i="7"/>
  <c r="F185" i="7"/>
  <c r="F186" i="7"/>
  <c r="F187" i="7"/>
  <c r="F188" i="7"/>
  <c r="F189" i="7"/>
  <c r="F190" i="7"/>
  <c r="F191" i="7"/>
  <c r="F192" i="7"/>
  <c r="F193" i="7"/>
  <c r="F194" i="7"/>
  <c r="F179" i="7"/>
  <c r="G179" i="7"/>
  <c r="H179" i="7"/>
  <c r="I179" i="7"/>
  <c r="I164" i="7"/>
  <c r="I165" i="7"/>
  <c r="I166" i="7"/>
  <c r="I167" i="7"/>
  <c r="I168" i="7"/>
  <c r="I169" i="7"/>
  <c r="I170" i="7"/>
  <c r="I171" i="7"/>
  <c r="I172" i="7"/>
  <c r="I173" i="7"/>
  <c r="I174" i="7"/>
  <c r="I175" i="7"/>
  <c r="I176" i="7"/>
  <c r="I177" i="7"/>
  <c r="I178" i="7"/>
  <c r="H164" i="7"/>
  <c r="H165" i="7"/>
  <c r="H166" i="7"/>
  <c r="H167" i="7"/>
  <c r="H168" i="7"/>
  <c r="H169" i="7"/>
  <c r="H170" i="7"/>
  <c r="H171" i="7"/>
  <c r="H172" i="7"/>
  <c r="H173" i="7"/>
  <c r="H174" i="7"/>
  <c r="H175" i="7"/>
  <c r="H176" i="7"/>
  <c r="H177" i="7"/>
  <c r="H178" i="7"/>
  <c r="G164" i="7"/>
  <c r="G165" i="7"/>
  <c r="G166" i="7"/>
  <c r="G167" i="7"/>
  <c r="G168" i="7"/>
  <c r="G169" i="7"/>
  <c r="G170" i="7"/>
  <c r="G171" i="7"/>
  <c r="G172" i="7"/>
  <c r="G173" i="7"/>
  <c r="G174" i="7"/>
  <c r="G175" i="7"/>
  <c r="G176" i="7"/>
  <c r="G177" i="7"/>
  <c r="G178" i="7"/>
  <c r="F164" i="7"/>
  <c r="F165" i="7"/>
  <c r="F166" i="7"/>
  <c r="F167" i="7"/>
  <c r="F168" i="7"/>
  <c r="F169" i="7"/>
  <c r="F170" i="7"/>
  <c r="F171" i="7"/>
  <c r="F172" i="7"/>
  <c r="F173" i="7"/>
  <c r="F174" i="7"/>
  <c r="F175" i="7"/>
  <c r="F176" i="7"/>
  <c r="F177" i="7"/>
  <c r="F178" i="7"/>
  <c r="F163" i="7"/>
  <c r="G163" i="7"/>
  <c r="H163" i="7"/>
  <c r="I163" i="7"/>
  <c r="I148" i="7"/>
  <c r="I149" i="7"/>
  <c r="I150" i="7"/>
  <c r="I151" i="7"/>
  <c r="I152" i="7"/>
  <c r="I153" i="7"/>
  <c r="I154" i="7"/>
  <c r="I155" i="7"/>
  <c r="I156" i="7"/>
  <c r="I157" i="7"/>
  <c r="I158" i="7"/>
  <c r="I159" i="7"/>
  <c r="I160" i="7"/>
  <c r="I161" i="7"/>
  <c r="I162" i="7"/>
  <c r="H148" i="7"/>
  <c r="H149" i="7"/>
  <c r="H150" i="7"/>
  <c r="H151" i="7"/>
  <c r="H152" i="7"/>
  <c r="H153" i="7"/>
  <c r="H154" i="7"/>
  <c r="H155" i="7"/>
  <c r="H156" i="7"/>
  <c r="H157" i="7"/>
  <c r="H158" i="7"/>
  <c r="H159" i="7"/>
  <c r="H160" i="7"/>
  <c r="H161" i="7"/>
  <c r="H162" i="7"/>
  <c r="G148" i="7"/>
  <c r="G149" i="7"/>
  <c r="G150" i="7"/>
  <c r="G151" i="7"/>
  <c r="G152" i="7"/>
  <c r="G153" i="7"/>
  <c r="G154" i="7"/>
  <c r="G155" i="7"/>
  <c r="G156" i="7"/>
  <c r="G157" i="7"/>
  <c r="G158" i="7"/>
  <c r="G159" i="7"/>
  <c r="G160" i="7"/>
  <c r="G161" i="7"/>
  <c r="G162" i="7"/>
  <c r="F148" i="7"/>
  <c r="F149" i="7"/>
  <c r="F150" i="7"/>
  <c r="F151" i="7"/>
  <c r="F152" i="7"/>
  <c r="F153" i="7"/>
  <c r="F154" i="7"/>
  <c r="F155" i="7"/>
  <c r="F156" i="7"/>
  <c r="F157" i="7"/>
  <c r="F158" i="7"/>
  <c r="F159" i="7"/>
  <c r="F160" i="7"/>
  <c r="F161" i="7"/>
  <c r="F162" i="7"/>
  <c r="F147" i="7"/>
  <c r="G147" i="7"/>
  <c r="H147" i="7"/>
  <c r="I147" i="7"/>
  <c r="I132" i="7"/>
  <c r="I133" i="7"/>
  <c r="I134" i="7"/>
  <c r="I135" i="7"/>
  <c r="I136" i="7"/>
  <c r="I137" i="7"/>
  <c r="I138" i="7"/>
  <c r="I139" i="7"/>
  <c r="I140" i="7"/>
  <c r="I141" i="7"/>
  <c r="I142" i="7"/>
  <c r="I143" i="7"/>
  <c r="I144" i="7"/>
  <c r="I145" i="7"/>
  <c r="I146" i="7"/>
  <c r="H132" i="7"/>
  <c r="H133" i="7"/>
  <c r="H134" i="7"/>
  <c r="H135" i="7"/>
  <c r="H136" i="7"/>
  <c r="H137" i="7"/>
  <c r="H138" i="7"/>
  <c r="H139" i="7"/>
  <c r="H140" i="7"/>
  <c r="H141" i="7"/>
  <c r="H142" i="7"/>
  <c r="H143" i="7"/>
  <c r="H144" i="7"/>
  <c r="H145" i="7"/>
  <c r="H146" i="7"/>
  <c r="G132" i="7"/>
  <c r="G133" i="7"/>
  <c r="G134" i="7"/>
  <c r="G135" i="7"/>
  <c r="G136" i="7"/>
  <c r="G137" i="7"/>
  <c r="G138" i="7"/>
  <c r="G139" i="7"/>
  <c r="G140" i="7"/>
  <c r="G141" i="7"/>
  <c r="G142" i="7"/>
  <c r="G143" i="7"/>
  <c r="G144" i="7"/>
  <c r="G145" i="7"/>
  <c r="G146" i="7"/>
  <c r="F132" i="7"/>
  <c r="F133" i="7"/>
  <c r="F134" i="7"/>
  <c r="F135" i="7"/>
  <c r="F136" i="7"/>
  <c r="F137" i="7"/>
  <c r="F138" i="7"/>
  <c r="F139" i="7"/>
  <c r="F140" i="7"/>
  <c r="F141" i="7"/>
  <c r="F142" i="7"/>
  <c r="F143" i="7"/>
  <c r="F144" i="7"/>
  <c r="F145" i="7"/>
  <c r="F146" i="7"/>
  <c r="F131" i="7"/>
  <c r="G131" i="7"/>
  <c r="H131" i="7"/>
  <c r="I131" i="7"/>
  <c r="I116" i="7"/>
  <c r="I117" i="7"/>
  <c r="I118" i="7"/>
  <c r="I119" i="7"/>
  <c r="I120" i="7"/>
  <c r="I121" i="7"/>
  <c r="I122" i="7"/>
  <c r="I123" i="7"/>
  <c r="I124" i="7"/>
  <c r="I125" i="7"/>
  <c r="I126" i="7"/>
  <c r="I127" i="7"/>
  <c r="I128" i="7"/>
  <c r="I129" i="7"/>
  <c r="I130" i="7"/>
  <c r="H116" i="7"/>
  <c r="H117" i="7"/>
  <c r="H118" i="7"/>
  <c r="H119" i="7"/>
  <c r="H120" i="7"/>
  <c r="H121" i="7"/>
  <c r="H122" i="7"/>
  <c r="H123" i="7"/>
  <c r="H124" i="7"/>
  <c r="H125" i="7"/>
  <c r="H126" i="7"/>
  <c r="H127" i="7"/>
  <c r="H128" i="7"/>
  <c r="H129" i="7"/>
  <c r="H130" i="7"/>
  <c r="G116" i="7"/>
  <c r="G117" i="7"/>
  <c r="G118" i="7"/>
  <c r="G119" i="7"/>
  <c r="G120" i="7"/>
  <c r="G121" i="7"/>
  <c r="G122" i="7"/>
  <c r="G123" i="7"/>
  <c r="G124" i="7"/>
  <c r="G125" i="7"/>
  <c r="G126" i="7"/>
  <c r="G127" i="7"/>
  <c r="G128" i="7"/>
  <c r="G129" i="7"/>
  <c r="G130" i="7"/>
  <c r="F116" i="7"/>
  <c r="F117" i="7"/>
  <c r="F118" i="7"/>
  <c r="F119" i="7"/>
  <c r="F120" i="7"/>
  <c r="F121" i="7"/>
  <c r="F122" i="7"/>
  <c r="F123" i="7"/>
  <c r="F124" i="7"/>
  <c r="F125" i="7"/>
  <c r="F126" i="7"/>
  <c r="F127" i="7"/>
  <c r="F128" i="7"/>
  <c r="F129" i="7"/>
  <c r="F130" i="7"/>
  <c r="F115" i="7"/>
  <c r="G115" i="7"/>
  <c r="H115" i="7"/>
  <c r="I115" i="7"/>
  <c r="I100" i="7"/>
  <c r="I101" i="7"/>
  <c r="I102" i="7"/>
  <c r="I103" i="7"/>
  <c r="I104" i="7"/>
  <c r="I105" i="7"/>
  <c r="I106" i="7"/>
  <c r="I107" i="7"/>
  <c r="I108" i="7"/>
  <c r="I109" i="7"/>
  <c r="I110" i="7"/>
  <c r="I111" i="7"/>
  <c r="I112" i="7"/>
  <c r="I113" i="7"/>
  <c r="I114" i="7"/>
  <c r="H100" i="7"/>
  <c r="H101" i="7"/>
  <c r="H102" i="7"/>
  <c r="H103" i="7"/>
  <c r="H104" i="7"/>
  <c r="H105" i="7"/>
  <c r="H106" i="7"/>
  <c r="H107" i="7"/>
  <c r="H108" i="7"/>
  <c r="H109" i="7"/>
  <c r="H110" i="7"/>
  <c r="H111" i="7"/>
  <c r="H112" i="7"/>
  <c r="H113" i="7"/>
  <c r="H114" i="7"/>
  <c r="G100" i="7"/>
  <c r="G101" i="7"/>
  <c r="G102" i="7"/>
  <c r="G103" i="7"/>
  <c r="G104" i="7"/>
  <c r="G105" i="7"/>
  <c r="G106" i="7"/>
  <c r="G107" i="7"/>
  <c r="G108" i="7"/>
  <c r="G109" i="7"/>
  <c r="G110" i="7"/>
  <c r="G111" i="7"/>
  <c r="G112" i="7"/>
  <c r="G113" i="7"/>
  <c r="G114" i="7"/>
  <c r="F100" i="7"/>
  <c r="F101" i="7"/>
  <c r="F102" i="7"/>
  <c r="F103" i="7"/>
  <c r="F104" i="7"/>
  <c r="F105" i="7"/>
  <c r="F106" i="7"/>
  <c r="F107" i="7"/>
  <c r="F108" i="7"/>
  <c r="F109" i="7"/>
  <c r="F110" i="7"/>
  <c r="F111" i="7"/>
  <c r="F112" i="7"/>
  <c r="F113" i="7"/>
  <c r="F114" i="7"/>
  <c r="F99" i="7"/>
  <c r="G99" i="7"/>
  <c r="H99" i="7"/>
  <c r="I99" i="7"/>
  <c r="I84" i="7"/>
  <c r="I85" i="7"/>
  <c r="I86" i="7"/>
  <c r="I87" i="7"/>
  <c r="I88" i="7"/>
  <c r="I89" i="7"/>
  <c r="I90" i="7"/>
  <c r="I91" i="7"/>
  <c r="I92" i="7"/>
  <c r="I93" i="7"/>
  <c r="I94" i="7"/>
  <c r="I95" i="7"/>
  <c r="I96" i="7"/>
  <c r="I97" i="7"/>
  <c r="I98" i="7"/>
  <c r="H84" i="7"/>
  <c r="H85" i="7"/>
  <c r="H86" i="7"/>
  <c r="H87" i="7"/>
  <c r="H88" i="7"/>
  <c r="H89" i="7"/>
  <c r="H90" i="7"/>
  <c r="H91" i="7"/>
  <c r="H92" i="7"/>
  <c r="H93" i="7"/>
  <c r="H94" i="7"/>
  <c r="H95" i="7"/>
  <c r="H96" i="7"/>
  <c r="H97" i="7"/>
  <c r="H98" i="7"/>
  <c r="G84" i="7"/>
  <c r="G85" i="7"/>
  <c r="G86" i="7"/>
  <c r="G87" i="7"/>
  <c r="G88" i="7"/>
  <c r="G89" i="7"/>
  <c r="G90" i="7"/>
  <c r="G91" i="7"/>
  <c r="G92" i="7"/>
  <c r="G93" i="7"/>
  <c r="G94" i="7"/>
  <c r="G95" i="7"/>
  <c r="G96" i="7"/>
  <c r="G97" i="7"/>
  <c r="G98" i="7"/>
  <c r="F84" i="7"/>
  <c r="F85" i="7"/>
  <c r="F86" i="7"/>
  <c r="F87" i="7"/>
  <c r="F88" i="7"/>
  <c r="F89" i="7"/>
  <c r="F90" i="7"/>
  <c r="F91" i="7"/>
  <c r="F92" i="7"/>
  <c r="F93" i="7"/>
  <c r="F94" i="7"/>
  <c r="F95" i="7"/>
  <c r="F96" i="7"/>
  <c r="F97" i="7"/>
  <c r="F98" i="7"/>
  <c r="F83" i="7"/>
  <c r="G83" i="7"/>
  <c r="H83" i="7"/>
  <c r="I83" i="7"/>
  <c r="I68" i="7"/>
  <c r="I69" i="7"/>
  <c r="I70" i="7"/>
  <c r="I71" i="7"/>
  <c r="I72" i="7"/>
  <c r="I73" i="7"/>
  <c r="I74" i="7"/>
  <c r="I75" i="7"/>
  <c r="I76" i="7"/>
  <c r="I77" i="7"/>
  <c r="I78" i="7"/>
  <c r="I79" i="7"/>
  <c r="I80" i="7"/>
  <c r="I81" i="7"/>
  <c r="I82" i="7"/>
  <c r="H68" i="7"/>
  <c r="H69" i="7"/>
  <c r="H70" i="7"/>
  <c r="H71" i="7"/>
  <c r="H72" i="7"/>
  <c r="H73" i="7"/>
  <c r="H74" i="7"/>
  <c r="H75" i="7"/>
  <c r="H76" i="7"/>
  <c r="H77" i="7"/>
  <c r="H78" i="7"/>
  <c r="H79" i="7"/>
  <c r="H80" i="7"/>
  <c r="H81" i="7"/>
  <c r="H82" i="7"/>
  <c r="G68" i="7"/>
  <c r="G69" i="7"/>
  <c r="G70" i="7"/>
  <c r="G71" i="7"/>
  <c r="G72" i="7"/>
  <c r="G73" i="7"/>
  <c r="G74" i="7"/>
  <c r="G75" i="7"/>
  <c r="G76" i="7"/>
  <c r="G77" i="7"/>
  <c r="G78" i="7"/>
  <c r="G79" i="7"/>
  <c r="G80" i="7"/>
  <c r="G81" i="7"/>
  <c r="G82" i="7"/>
  <c r="F68" i="7"/>
  <c r="F69" i="7"/>
  <c r="F70" i="7"/>
  <c r="F71" i="7"/>
  <c r="F72" i="7"/>
  <c r="F73" i="7"/>
  <c r="F74" i="7"/>
  <c r="F75" i="7"/>
  <c r="F76" i="7"/>
  <c r="F77" i="7"/>
  <c r="F78" i="7"/>
  <c r="F79" i="7"/>
  <c r="F80" i="7"/>
  <c r="F81" i="7"/>
  <c r="F82" i="7"/>
  <c r="F67" i="7"/>
  <c r="G67" i="7"/>
  <c r="H67" i="7"/>
  <c r="I67" i="7"/>
  <c r="I52" i="7"/>
  <c r="I53" i="7"/>
  <c r="I54" i="7"/>
  <c r="I55" i="7"/>
  <c r="I56" i="7"/>
  <c r="I57" i="7"/>
  <c r="I58" i="7"/>
  <c r="I59" i="7"/>
  <c r="I60" i="7"/>
  <c r="I61" i="7"/>
  <c r="I62" i="7"/>
  <c r="I63" i="7"/>
  <c r="I64" i="7"/>
  <c r="I65" i="7"/>
  <c r="I66" i="7"/>
  <c r="H52" i="7"/>
  <c r="H53" i="7"/>
  <c r="H54" i="7"/>
  <c r="H55" i="7"/>
  <c r="H56" i="7"/>
  <c r="H57" i="7"/>
  <c r="H58" i="7"/>
  <c r="H59" i="7"/>
  <c r="H60" i="7"/>
  <c r="H61" i="7"/>
  <c r="H62" i="7"/>
  <c r="H63" i="7"/>
  <c r="H64" i="7"/>
  <c r="H65" i="7"/>
  <c r="H66" i="7"/>
  <c r="G52" i="7"/>
  <c r="G53" i="7"/>
  <c r="G54" i="7"/>
  <c r="G55" i="7"/>
  <c r="G56" i="7"/>
  <c r="G57" i="7"/>
  <c r="G58" i="7"/>
  <c r="G59" i="7"/>
  <c r="G60" i="7"/>
  <c r="G61" i="7"/>
  <c r="G62" i="7"/>
  <c r="G63" i="7"/>
  <c r="G64" i="7"/>
  <c r="G65" i="7"/>
  <c r="G66" i="7"/>
  <c r="F52" i="7"/>
  <c r="F53" i="7"/>
  <c r="F54" i="7"/>
  <c r="F55" i="7"/>
  <c r="F56" i="7"/>
  <c r="F57" i="7"/>
  <c r="F58" i="7"/>
  <c r="F59" i="7"/>
  <c r="F60" i="7"/>
  <c r="F61" i="7"/>
  <c r="F62" i="7"/>
  <c r="F63" i="7"/>
  <c r="F64" i="7"/>
  <c r="F65" i="7"/>
  <c r="F66" i="7"/>
  <c r="F51" i="7"/>
  <c r="G51" i="7"/>
  <c r="H51" i="7"/>
  <c r="I51" i="7"/>
  <c r="I36" i="7"/>
  <c r="I37" i="7"/>
  <c r="I38" i="7"/>
  <c r="I39" i="7"/>
  <c r="I40" i="7"/>
  <c r="I41" i="7"/>
  <c r="I42" i="7"/>
  <c r="I43" i="7"/>
  <c r="I44" i="7"/>
  <c r="I45" i="7"/>
  <c r="I46" i="7"/>
  <c r="I47" i="7"/>
  <c r="I48" i="7"/>
  <c r="I49" i="7"/>
  <c r="I50" i="7"/>
  <c r="H36" i="7"/>
  <c r="H37" i="7"/>
  <c r="H38" i="7"/>
  <c r="H39" i="7"/>
  <c r="H40" i="7"/>
  <c r="H41" i="7"/>
  <c r="H42" i="7"/>
  <c r="H43" i="7"/>
  <c r="H44" i="7"/>
  <c r="H45" i="7"/>
  <c r="H46" i="7"/>
  <c r="H47" i="7"/>
  <c r="H48" i="7"/>
  <c r="H49" i="7"/>
  <c r="H50" i="7"/>
  <c r="G36" i="7"/>
  <c r="G37" i="7"/>
  <c r="G38" i="7"/>
  <c r="G39" i="7"/>
  <c r="G40" i="7"/>
  <c r="G41" i="7"/>
  <c r="G42" i="7"/>
  <c r="G43" i="7"/>
  <c r="G44" i="7"/>
  <c r="G45" i="7"/>
  <c r="G46" i="7"/>
  <c r="G47" i="7"/>
  <c r="G48" i="7"/>
  <c r="G49" i="7"/>
  <c r="G50" i="7"/>
  <c r="F36" i="7"/>
  <c r="F37" i="7"/>
  <c r="F38" i="7"/>
  <c r="F39" i="7"/>
  <c r="F40" i="7"/>
  <c r="F41" i="7"/>
  <c r="F42" i="7"/>
  <c r="F43" i="7"/>
  <c r="F44" i="7"/>
  <c r="F45" i="7"/>
  <c r="F46" i="7"/>
  <c r="F47" i="7"/>
  <c r="F48" i="7"/>
  <c r="F49" i="7"/>
  <c r="F50" i="7"/>
  <c r="F35" i="7"/>
  <c r="G35" i="7"/>
  <c r="H35" i="7"/>
  <c r="I35" i="7"/>
  <c r="I20" i="7"/>
  <c r="I21" i="7"/>
  <c r="I22" i="7"/>
  <c r="I23" i="7"/>
  <c r="I24" i="7"/>
  <c r="I25" i="7"/>
  <c r="I26" i="7"/>
  <c r="I27" i="7"/>
  <c r="I28" i="7"/>
  <c r="I29" i="7"/>
  <c r="I30" i="7"/>
  <c r="I31" i="7"/>
  <c r="I32" i="7"/>
  <c r="I33" i="7"/>
  <c r="I34" i="7"/>
  <c r="H20" i="7"/>
  <c r="H21" i="7"/>
  <c r="H22" i="7"/>
  <c r="H23" i="7"/>
  <c r="H24" i="7"/>
  <c r="H25" i="7"/>
  <c r="H26" i="7"/>
  <c r="H27" i="7"/>
  <c r="H28" i="7"/>
  <c r="H29" i="7"/>
  <c r="H30" i="7"/>
  <c r="H31" i="7"/>
  <c r="H32" i="7"/>
  <c r="H33" i="7"/>
  <c r="H34" i="7"/>
  <c r="G20" i="7"/>
  <c r="G21" i="7"/>
  <c r="G22" i="7"/>
  <c r="G23" i="7"/>
  <c r="G24" i="7"/>
  <c r="G25" i="7"/>
  <c r="G26" i="7"/>
  <c r="G27" i="7"/>
  <c r="G28" i="7"/>
  <c r="G29" i="7"/>
  <c r="G30" i="7"/>
  <c r="G31" i="7"/>
  <c r="G32" i="7"/>
  <c r="G33" i="7"/>
  <c r="G34" i="7"/>
  <c r="F20" i="7"/>
  <c r="F21" i="7"/>
  <c r="F22" i="7"/>
  <c r="F23" i="7"/>
  <c r="F24" i="7"/>
  <c r="F25" i="7"/>
  <c r="F26" i="7"/>
  <c r="F27" i="7"/>
  <c r="F28" i="7"/>
  <c r="F29" i="7"/>
  <c r="F30" i="7"/>
  <c r="F31" i="7"/>
  <c r="F32" i="7"/>
  <c r="F33" i="7"/>
  <c r="F34" i="7"/>
  <c r="F19" i="7"/>
  <c r="G19" i="7"/>
  <c r="H19" i="7"/>
  <c r="I19" i="7"/>
  <c r="E196" i="7"/>
  <c r="C196" i="7" s="1"/>
  <c r="E197" i="7"/>
  <c r="B197" i="7" s="1"/>
  <c r="C197" i="7"/>
  <c r="E198" i="7"/>
  <c r="C198" i="7" s="1"/>
  <c r="E199" i="7"/>
  <c r="C199" i="7" s="1"/>
  <c r="B201" i="7"/>
  <c r="E203" i="7"/>
  <c r="B203" i="7" s="1"/>
  <c r="E204" i="7"/>
  <c r="C204" i="7" s="1"/>
  <c r="E205" i="7"/>
  <c r="C205" i="7" s="1"/>
  <c r="E206" i="7"/>
  <c r="B206" i="7" s="1"/>
  <c r="E207" i="7"/>
  <c r="B207" i="7" s="1"/>
  <c r="B209" i="7"/>
  <c r="E210" i="7"/>
  <c r="D210" i="7" s="1"/>
  <c r="E195" i="7"/>
  <c r="B195" i="7" s="1"/>
  <c r="B180" i="7"/>
  <c r="E182" i="7"/>
  <c r="D182" i="7" s="1"/>
  <c r="D183" i="7"/>
  <c r="D184" i="7"/>
  <c r="E186" i="7"/>
  <c r="B186" i="7" s="1"/>
  <c r="B189" i="7"/>
  <c r="E190" i="7"/>
  <c r="B190" i="7" s="1"/>
  <c r="B193" i="7"/>
  <c r="E194" i="7"/>
  <c r="C194" i="7" s="1"/>
  <c r="E179" i="7"/>
  <c r="D179" i="7" s="1"/>
  <c r="C179" i="7"/>
  <c r="E164" i="7"/>
  <c r="B164" i="7" s="1"/>
  <c r="E167" i="7"/>
  <c r="B167" i="7" s="1"/>
  <c r="E168" i="7"/>
  <c r="D168" i="7" s="1"/>
  <c r="E169" i="7"/>
  <c r="B169" i="7" s="1"/>
  <c r="E170" i="7"/>
  <c r="B170" i="7" s="1"/>
  <c r="E171" i="7"/>
  <c r="B171" i="7" s="1"/>
  <c r="E172" i="7"/>
  <c r="B172" i="7" s="1"/>
  <c r="E175" i="7"/>
  <c r="B175" i="7" s="1"/>
  <c r="E176" i="7"/>
  <c r="B176" i="7" s="1"/>
  <c r="E177" i="7"/>
  <c r="D177" i="7" s="1"/>
  <c r="E178" i="7"/>
  <c r="D178" i="7" s="1"/>
  <c r="E163" i="7"/>
  <c r="C163" i="7" s="1"/>
  <c r="E149" i="7"/>
  <c r="C149" i="7" s="1"/>
  <c r="E150" i="7"/>
  <c r="B150" i="7" s="1"/>
  <c r="E151" i="7"/>
  <c r="B151" i="7" s="1"/>
  <c r="C151" i="7"/>
  <c r="C152" i="7"/>
  <c r="D153" i="7"/>
  <c r="B155" i="7"/>
  <c r="B156" i="7"/>
  <c r="E157" i="7"/>
  <c r="C157" i="7" s="1"/>
  <c r="E158" i="7"/>
  <c r="C158" i="7" s="1"/>
  <c r="E159" i="7"/>
  <c r="D159" i="7" s="1"/>
  <c r="C159" i="7"/>
  <c r="E162" i="7"/>
  <c r="D162" i="7" s="1"/>
  <c r="E132" i="7"/>
  <c r="D132" i="7" s="1"/>
  <c r="E133" i="7"/>
  <c r="B133" i="7" s="1"/>
  <c r="B135" i="7"/>
  <c r="E136" i="7"/>
  <c r="D136" i="7" s="1"/>
  <c r="E137" i="7"/>
  <c r="D137" i="7" s="1"/>
  <c r="E138" i="7"/>
  <c r="C138" i="7" s="1"/>
  <c r="C139" i="7"/>
  <c r="E140" i="7"/>
  <c r="B140" i="7" s="1"/>
  <c r="E141" i="7"/>
  <c r="B141" i="7" s="1"/>
  <c r="B143" i="7"/>
  <c r="E144" i="7"/>
  <c r="C144" i="7" s="1"/>
  <c r="E145" i="7"/>
  <c r="C145" i="7" s="1"/>
  <c r="E146" i="7"/>
  <c r="C146" i="7" s="1"/>
  <c r="E131" i="7"/>
  <c r="C131" i="7" s="1"/>
  <c r="E116" i="7"/>
  <c r="C116" i="7" s="1"/>
  <c r="E118" i="7"/>
  <c r="B118" i="7" s="1"/>
  <c r="E119" i="7"/>
  <c r="D119" i="7" s="1"/>
  <c r="E120" i="7"/>
  <c r="B120" i="7" s="1"/>
  <c r="E121" i="7"/>
  <c r="D121" i="7" s="1"/>
  <c r="E122" i="7"/>
  <c r="B122" i="7" s="1"/>
  <c r="B123" i="7"/>
  <c r="E124" i="7"/>
  <c r="C124" i="7" s="1"/>
  <c r="C125" i="7"/>
  <c r="E126" i="7"/>
  <c r="D126" i="7" s="1"/>
  <c r="E127" i="7"/>
  <c r="B127" i="7" s="1"/>
  <c r="E128" i="7"/>
  <c r="C128" i="7" s="1"/>
  <c r="E129" i="7"/>
  <c r="B129" i="7" s="1"/>
  <c r="E130" i="7"/>
  <c r="D130" i="7" s="1"/>
  <c r="D115" i="7"/>
  <c r="E100" i="7"/>
  <c r="D100" i="7" s="1"/>
  <c r="E101" i="7"/>
  <c r="B101" i="7" s="1"/>
  <c r="E102" i="7"/>
  <c r="D102" i="7" s="1"/>
  <c r="B103" i="7"/>
  <c r="E106" i="7"/>
  <c r="C106" i="7" s="1"/>
  <c r="E107" i="7"/>
  <c r="B107" i="7" s="1"/>
  <c r="E108" i="7"/>
  <c r="B108" i="7" s="1"/>
  <c r="E109" i="7"/>
  <c r="B109" i="7" s="1"/>
  <c r="E110" i="7"/>
  <c r="C110" i="7" s="1"/>
  <c r="D112" i="7"/>
  <c r="E114" i="7"/>
  <c r="C114" i="7" s="1"/>
  <c r="E99" i="7"/>
  <c r="C99" i="7" s="1"/>
  <c r="E85" i="7"/>
  <c r="B85" i="7" s="1"/>
  <c r="E86" i="7"/>
  <c r="C86" i="7" s="1"/>
  <c r="E87" i="7"/>
  <c r="C87" i="7" s="1"/>
  <c r="E88" i="7"/>
  <c r="D88" i="7" s="1"/>
  <c r="E89" i="7"/>
  <c r="C89" i="7" s="1"/>
  <c r="C90" i="7"/>
  <c r="B92" i="7"/>
  <c r="E93" i="7"/>
  <c r="B93" i="7" s="1"/>
  <c r="E94" i="7"/>
  <c r="C94" i="7" s="1"/>
  <c r="E95" i="7"/>
  <c r="C95" i="7" s="1"/>
  <c r="E96" i="7"/>
  <c r="D96" i="7" s="1"/>
  <c r="E97" i="7"/>
  <c r="C97" i="7" s="1"/>
  <c r="E98" i="7"/>
  <c r="C98" i="7" s="1"/>
  <c r="E83" i="7"/>
  <c r="C83" i="7" s="1"/>
  <c r="E68" i="7"/>
  <c r="B68" i="7" s="1"/>
  <c r="E69" i="7"/>
  <c r="C69" i="7" s="1"/>
  <c r="C70" i="7"/>
  <c r="B71" i="7"/>
  <c r="B72" i="7"/>
  <c r="E76" i="7"/>
  <c r="C76" i="7" s="1"/>
  <c r="E77" i="7"/>
  <c r="C77" i="7" s="1"/>
  <c r="C78" i="7"/>
  <c r="B79" i="7"/>
  <c r="D81" i="7"/>
  <c r="E67" i="7"/>
  <c r="C67" i="7" s="1"/>
  <c r="B53" i="7"/>
  <c r="E54" i="7"/>
  <c r="D54" i="7" s="1"/>
  <c r="E56" i="7"/>
  <c r="C56" i="7" s="1"/>
  <c r="E57" i="7"/>
  <c r="B57" i="7" s="1"/>
  <c r="E58" i="7"/>
  <c r="B58" i="7" s="1"/>
  <c r="E59" i="7"/>
  <c r="B59" i="7" s="1"/>
  <c r="E62" i="7"/>
  <c r="B62" i="7" s="1"/>
  <c r="E64" i="7"/>
  <c r="B64" i="7" s="1"/>
  <c r="E65" i="7"/>
  <c r="B65" i="7" s="1"/>
  <c r="E66" i="7"/>
  <c r="C66" i="7" s="1"/>
  <c r="E51" i="7"/>
  <c r="D51" i="7" s="1"/>
  <c r="E38" i="7"/>
  <c r="B38" i="7" s="1"/>
  <c r="E39" i="7"/>
  <c r="D39" i="7" s="1"/>
  <c r="E40" i="7"/>
  <c r="D40" i="7" s="1"/>
  <c r="E41" i="7"/>
  <c r="B41" i="7" s="1"/>
  <c r="E42" i="7"/>
  <c r="C42" i="7" s="1"/>
  <c r="E46" i="7"/>
  <c r="B46" i="7" s="1"/>
  <c r="E47" i="7"/>
  <c r="D47" i="7" s="1"/>
  <c r="E48" i="7"/>
  <c r="B48" i="7" s="1"/>
  <c r="E49" i="7"/>
  <c r="D49" i="7" s="1"/>
  <c r="E50" i="7"/>
  <c r="C50" i="7" s="1"/>
  <c r="E20" i="7"/>
  <c r="C20" i="7" s="1"/>
  <c r="E21" i="7"/>
  <c r="D21" i="7" s="1"/>
  <c r="D22" i="7"/>
  <c r="E23" i="7"/>
  <c r="B23" i="7" s="1"/>
  <c r="E25" i="7"/>
  <c r="D25" i="7" s="1"/>
  <c r="E27" i="7"/>
  <c r="D27" i="7" s="1"/>
  <c r="E28" i="7"/>
  <c r="C28" i="7" s="1"/>
  <c r="E29" i="7"/>
  <c r="D29" i="7" s="1"/>
  <c r="D30" i="7"/>
  <c r="E31" i="7"/>
  <c r="D31" i="7" s="1"/>
  <c r="B32" i="7"/>
  <c r="E33" i="7"/>
  <c r="D33" i="7" s="1"/>
  <c r="E19" i="7"/>
  <c r="D19" i="7" s="1"/>
  <c r="I17" i="7"/>
  <c r="I18" i="7"/>
  <c r="H17" i="7"/>
  <c r="H18" i="7"/>
  <c r="G17" i="7"/>
  <c r="G18" i="7"/>
  <c r="F17" i="7"/>
  <c r="F18" i="7"/>
  <c r="E17" i="7"/>
  <c r="D17" i="7" s="1"/>
  <c r="E18" i="7"/>
  <c r="D18" i="7" s="1"/>
  <c r="AB82" i="2"/>
  <c r="AB81" i="2"/>
  <c r="AB80" i="2"/>
  <c r="AB79" i="2"/>
  <c r="AB78" i="2"/>
  <c r="AB77" i="2"/>
  <c r="AB76" i="2"/>
  <c r="AB75" i="2"/>
  <c r="AB74" i="2"/>
  <c r="AB73" i="2"/>
  <c r="AB72" i="2"/>
  <c r="AB71" i="2"/>
  <c r="AB70" i="2"/>
  <c r="AB69" i="2"/>
  <c r="AB68" i="2"/>
  <c r="AB67" i="2"/>
  <c r="AB66" i="2"/>
  <c r="AB65" i="2"/>
  <c r="AB64" i="2"/>
  <c r="AB63" i="2"/>
  <c r="AB62" i="2"/>
  <c r="AB61" i="2"/>
  <c r="AB60" i="2"/>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19"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19" i="2"/>
  <c r="V18" i="2"/>
  <c r="D208" i="7"/>
  <c r="B205" i="7"/>
  <c r="B204" i="7"/>
  <c r="B196" i="7"/>
  <c r="C183" i="7"/>
  <c r="D194" i="7"/>
  <c r="D186" i="7"/>
  <c r="C182" i="7"/>
  <c r="C189" i="7"/>
  <c r="C180" i="7"/>
  <c r="B182" i="7"/>
  <c r="C175" i="7"/>
  <c r="C164" i="7"/>
  <c r="D163" i="7"/>
  <c r="D171" i="7"/>
  <c r="C171" i="7"/>
  <c r="D170" i="7"/>
  <c r="D169" i="7"/>
  <c r="C177" i="7"/>
  <c r="C168" i="7"/>
  <c r="D158" i="7"/>
  <c r="D150" i="7"/>
  <c r="B160" i="7"/>
  <c r="B152" i="7"/>
  <c r="C153" i="7"/>
  <c r="D156" i="7"/>
  <c r="B158" i="7"/>
  <c r="D151" i="7"/>
  <c r="D155" i="7"/>
  <c r="D133" i="7"/>
  <c r="D140" i="7"/>
  <c r="C140" i="7"/>
  <c r="D131" i="7"/>
  <c r="D139" i="7"/>
  <c r="D124" i="7"/>
  <c r="D116" i="7"/>
  <c r="B124" i="7"/>
  <c r="B116" i="7"/>
  <c r="C127" i="7"/>
  <c r="D128" i="7"/>
  <c r="C118" i="7"/>
  <c r="D127" i="7"/>
  <c r="C102" i="7"/>
  <c r="B102" i="7"/>
  <c r="D99" i="7"/>
  <c r="C107" i="7"/>
  <c r="C93" i="7"/>
  <c r="D83" i="7"/>
  <c r="B97" i="7"/>
  <c r="D98" i="7"/>
  <c r="D90" i="7"/>
  <c r="D97" i="7"/>
  <c r="B69" i="7"/>
  <c r="D78" i="7"/>
  <c r="D70" i="7"/>
  <c r="C72" i="7"/>
  <c r="B76" i="7"/>
  <c r="D68" i="7"/>
  <c r="D69" i="7"/>
  <c r="B81" i="7"/>
  <c r="D53" i="7"/>
  <c r="B54" i="7"/>
  <c r="D60" i="7"/>
  <c r="C65" i="7"/>
  <c r="D65" i="7"/>
  <c r="D42" i="7"/>
  <c r="C49" i="7"/>
  <c r="D46" i="7"/>
  <c r="C46" i="7"/>
  <c r="B29" i="7"/>
  <c r="C30" i="7"/>
  <c r="C22" i="7"/>
  <c r="C29" i="7"/>
  <c r="B26" i="7"/>
  <c r="P9" i="4"/>
  <c r="P10" i="4"/>
  <c r="P11" i="4"/>
  <c r="P12" i="4"/>
  <c r="P13" i="4"/>
  <c r="P14" i="4"/>
  <c r="P15" i="4"/>
  <c r="P16" i="4"/>
  <c r="P17" i="4"/>
  <c r="P18" i="4"/>
  <c r="P19" i="4"/>
  <c r="P20" i="4"/>
  <c r="P8" i="4"/>
  <c r="X23" i="2"/>
  <c r="T25" i="2"/>
  <c r="X22" i="2"/>
  <c r="T24" i="2"/>
  <c r="R23" i="2"/>
  <c r="P22" i="2"/>
  <c r="AB21" i="2"/>
  <c r="X21" i="2"/>
  <c r="T23" i="2"/>
  <c r="R22" i="2"/>
  <c r="P21" i="2"/>
  <c r="AB20" i="2"/>
  <c r="X20" i="2"/>
  <c r="T22" i="2"/>
  <c r="R21" i="2"/>
  <c r="P20" i="2"/>
  <c r="AB19" i="2"/>
  <c r="X19" i="2"/>
  <c r="T21" i="2"/>
  <c r="R20" i="2"/>
  <c r="P19" i="2"/>
  <c r="AB18" i="2"/>
  <c r="Z18" i="2"/>
  <c r="X18" i="2"/>
  <c r="T20" i="2"/>
  <c r="R19" i="2"/>
  <c r="P18" i="2"/>
  <c r="AB17" i="2"/>
  <c r="Z17" i="2"/>
  <c r="X17" i="2"/>
  <c r="V17" i="2"/>
  <c r="T19" i="2"/>
  <c r="R18" i="2"/>
  <c r="P17" i="2"/>
  <c r="AB16" i="2"/>
  <c r="Z16" i="2"/>
  <c r="X16" i="2"/>
  <c r="V16" i="2"/>
  <c r="T18" i="2"/>
  <c r="R17" i="2"/>
  <c r="P16" i="2"/>
  <c r="B18" i="7"/>
  <c r="B115" i="7"/>
  <c r="B163" i="7"/>
  <c r="B147" i="7"/>
  <c r="B83" i="7"/>
  <c r="B99" i="7"/>
  <c r="B50" i="7"/>
  <c r="B162" i="7"/>
  <c r="B194" i="7"/>
  <c r="B131" i="7"/>
  <c r="X10" i="2"/>
  <c r="T12" i="2"/>
  <c r="X9" i="2"/>
  <c r="T11" i="2"/>
  <c r="R9" i="2"/>
  <c r="P9" i="2"/>
  <c r="R8" i="2"/>
  <c r="AB7" i="2"/>
  <c r="X7" i="2"/>
  <c r="T9" i="2"/>
  <c r="P7" i="2"/>
  <c r="AB6" i="2"/>
  <c r="X6" i="2"/>
  <c r="T8" i="2"/>
  <c r="R6" i="2"/>
  <c r="P6" i="2"/>
  <c r="AB5" i="2"/>
  <c r="X5" i="2"/>
  <c r="T7" i="2"/>
  <c r="R5" i="2"/>
  <c r="P5" i="2"/>
  <c r="AB4" i="2"/>
  <c r="Z4" i="2"/>
  <c r="X4" i="2"/>
  <c r="V4" i="2"/>
  <c r="T6" i="2"/>
  <c r="R4" i="2"/>
  <c r="P4" i="2"/>
  <c r="AB3" i="2"/>
  <c r="Z3" i="2"/>
  <c r="X3" i="2"/>
  <c r="V3" i="2"/>
  <c r="R3" i="2"/>
  <c r="P3" i="2"/>
  <c r="F3" i="7"/>
  <c r="G3" i="7"/>
  <c r="H3" i="7"/>
  <c r="I3" i="7"/>
  <c r="E3" i="7"/>
  <c r="D3" i="7" s="1"/>
  <c r="N9" i="4"/>
  <c r="N10" i="4"/>
  <c r="N11" i="4"/>
  <c r="N12" i="4"/>
  <c r="N13" i="4"/>
  <c r="N14" i="4"/>
  <c r="N15" i="4"/>
  <c r="N16" i="4"/>
  <c r="N17" i="4"/>
  <c r="N18" i="4"/>
  <c r="N19" i="4"/>
  <c r="N20" i="4"/>
  <c r="N8" i="4"/>
  <c r="AB46" i="5"/>
  <c r="AD36" i="5"/>
  <c r="AD37" i="5"/>
  <c r="AD38" i="5"/>
  <c r="AD39" i="5"/>
  <c r="AD40" i="5"/>
  <c r="AD41" i="5"/>
  <c r="AD42" i="5"/>
  <c r="AD43" i="5"/>
  <c r="AD44" i="5"/>
  <c r="AD45" i="5"/>
  <c r="AD46" i="5"/>
  <c r="AD47" i="5"/>
  <c r="AD35" i="5"/>
  <c r="AB36" i="5"/>
  <c r="AB37" i="5"/>
  <c r="AB38" i="5"/>
  <c r="AB39" i="5"/>
  <c r="AB40" i="5"/>
  <c r="AB41" i="5"/>
  <c r="AB42" i="5"/>
  <c r="AB43" i="5"/>
  <c r="AB44" i="5"/>
  <c r="AB45" i="5"/>
  <c r="AB47" i="5"/>
  <c r="AA36" i="5"/>
  <c r="AA37" i="5"/>
  <c r="AA38" i="5"/>
  <c r="AA39" i="5"/>
  <c r="AA40" i="5"/>
  <c r="AA41" i="5"/>
  <c r="AA42" i="5"/>
  <c r="AA43" i="5"/>
  <c r="AA44" i="5"/>
  <c r="AA45" i="5"/>
  <c r="AA46" i="5"/>
  <c r="AA47" i="5"/>
  <c r="Y46" i="5"/>
  <c r="Z46" i="5"/>
  <c r="Y47" i="5"/>
  <c r="Z47" i="5"/>
  <c r="Z44" i="5"/>
  <c r="Z45" i="5"/>
  <c r="Z36" i="5"/>
  <c r="Z37" i="5"/>
  <c r="Z38" i="5"/>
  <c r="Z39" i="5"/>
  <c r="Z40" i="5"/>
  <c r="Z41" i="5"/>
  <c r="Z42" i="5"/>
  <c r="Z43" i="5"/>
  <c r="Z35" i="5"/>
  <c r="AB35" i="5"/>
  <c r="Y36" i="5"/>
  <c r="Y37" i="5"/>
  <c r="Y38" i="5"/>
  <c r="Y39" i="5"/>
  <c r="Y40" i="5"/>
  <c r="Y41" i="5"/>
  <c r="Y42" i="5"/>
  <c r="Y43" i="5"/>
  <c r="Y44" i="5"/>
  <c r="Y45" i="5"/>
  <c r="Y35" i="5"/>
  <c r="G47" i="5"/>
  <c r="G46" i="5"/>
  <c r="G45" i="5"/>
  <c r="G44" i="5"/>
  <c r="G43" i="5"/>
  <c r="G42" i="5"/>
  <c r="G41" i="5"/>
  <c r="G40" i="5"/>
  <c r="G39" i="5"/>
  <c r="G38" i="5"/>
  <c r="G37" i="5"/>
  <c r="G36" i="5"/>
  <c r="F47" i="5"/>
  <c r="F46" i="5"/>
  <c r="F45" i="5"/>
  <c r="F44" i="5"/>
  <c r="F43" i="5"/>
  <c r="F42" i="5"/>
  <c r="F41" i="5"/>
  <c r="F40" i="5"/>
  <c r="F39" i="5"/>
  <c r="F38" i="5"/>
  <c r="F37" i="5"/>
  <c r="F36" i="5"/>
  <c r="AE36" i="5"/>
  <c r="AE37" i="5"/>
  <c r="AE38" i="5"/>
  <c r="AE39" i="5"/>
  <c r="AE40" i="5"/>
  <c r="AE41" i="5"/>
  <c r="AE42" i="5"/>
  <c r="AE43" i="5"/>
  <c r="AE44" i="5"/>
  <c r="AE45" i="5"/>
  <c r="AE46" i="5"/>
  <c r="AE47" i="5"/>
  <c r="AE35" i="5"/>
  <c r="O36" i="5"/>
  <c r="O37" i="5"/>
  <c r="O38" i="5"/>
  <c r="O39" i="5"/>
  <c r="O40" i="5"/>
  <c r="O41" i="5"/>
  <c r="O42" i="5"/>
  <c r="O43" i="5"/>
  <c r="O44" i="5"/>
  <c r="O45" i="5"/>
  <c r="O46" i="5"/>
  <c r="O47" i="5"/>
  <c r="N36" i="5"/>
  <c r="N37" i="5"/>
  <c r="N38" i="5"/>
  <c r="N39" i="5"/>
  <c r="N40" i="5"/>
  <c r="N41" i="5"/>
  <c r="N42" i="5"/>
  <c r="N43" i="5"/>
  <c r="N44" i="5"/>
  <c r="N45" i="5"/>
  <c r="N46" i="5"/>
  <c r="N47" i="5"/>
  <c r="M36" i="5"/>
  <c r="M37" i="5"/>
  <c r="M38" i="5"/>
  <c r="M39" i="5"/>
  <c r="M40" i="5"/>
  <c r="M41" i="5"/>
  <c r="M42" i="5"/>
  <c r="M43" i="5"/>
  <c r="M44" i="5"/>
  <c r="M45" i="5"/>
  <c r="M46" i="5"/>
  <c r="M47" i="5"/>
  <c r="L36" i="5"/>
  <c r="L37" i="5"/>
  <c r="L38" i="5"/>
  <c r="L39" i="5"/>
  <c r="L40" i="5"/>
  <c r="L41" i="5"/>
  <c r="L42" i="5"/>
  <c r="L43" i="5"/>
  <c r="L44" i="5"/>
  <c r="L45" i="5"/>
  <c r="L46" i="5"/>
  <c r="L47" i="5"/>
  <c r="K36" i="5"/>
  <c r="K37" i="5"/>
  <c r="K38" i="5"/>
  <c r="K39" i="5"/>
  <c r="K40" i="5"/>
  <c r="K41" i="5"/>
  <c r="K42" i="5"/>
  <c r="K43" i="5"/>
  <c r="K44" i="5"/>
  <c r="K45" i="5"/>
  <c r="K46" i="5"/>
  <c r="K47" i="5"/>
  <c r="J36" i="5"/>
  <c r="J37" i="5"/>
  <c r="J38" i="5"/>
  <c r="J39" i="5"/>
  <c r="J40" i="5"/>
  <c r="J41" i="5"/>
  <c r="J42" i="5"/>
  <c r="J43" i="5"/>
  <c r="J44" i="5"/>
  <c r="J45" i="5"/>
  <c r="J46" i="5"/>
  <c r="J47" i="5"/>
  <c r="I36" i="5"/>
  <c r="I37" i="5"/>
  <c r="I38" i="5"/>
  <c r="I39" i="5"/>
  <c r="I40" i="5"/>
  <c r="I41" i="5"/>
  <c r="I42" i="5"/>
  <c r="I43" i="5"/>
  <c r="I44" i="5"/>
  <c r="I45" i="5"/>
  <c r="I46" i="5"/>
  <c r="I47" i="5"/>
  <c r="O35" i="5"/>
  <c r="N35" i="5"/>
  <c r="M35" i="5"/>
  <c r="L35" i="5"/>
  <c r="K35" i="5"/>
  <c r="J35" i="5"/>
  <c r="I35" i="5"/>
  <c r="H36" i="5"/>
  <c r="H37" i="5"/>
  <c r="H38" i="5"/>
  <c r="H39" i="5"/>
  <c r="H40" i="5"/>
  <c r="H41" i="5"/>
  <c r="H42" i="5"/>
  <c r="H43" i="5"/>
  <c r="H44" i="5"/>
  <c r="H45" i="5"/>
  <c r="H46" i="5"/>
  <c r="H47" i="5"/>
  <c r="H35" i="5"/>
  <c r="E36" i="5"/>
  <c r="E37" i="5"/>
  <c r="E38" i="5"/>
  <c r="E39" i="5"/>
  <c r="E40" i="5"/>
  <c r="E41" i="5"/>
  <c r="E42" i="5"/>
  <c r="E43" i="5"/>
  <c r="E44" i="5"/>
  <c r="E45" i="5"/>
  <c r="E46" i="5"/>
  <c r="E47" i="5"/>
  <c r="E35" i="5"/>
  <c r="D36" i="5"/>
  <c r="D37" i="5"/>
  <c r="D38" i="5"/>
  <c r="D39" i="5"/>
  <c r="D40" i="5"/>
  <c r="D41" i="5"/>
  <c r="D42" i="5"/>
  <c r="D43" i="5"/>
  <c r="D44" i="5"/>
  <c r="D45" i="5"/>
  <c r="D46" i="5"/>
  <c r="D47" i="5"/>
  <c r="D35" i="5"/>
  <c r="B239" i="4"/>
  <c r="B221" i="4"/>
  <c r="B203" i="4"/>
  <c r="B185" i="4"/>
  <c r="B167" i="4"/>
  <c r="B149" i="4"/>
  <c r="B131" i="4"/>
  <c r="B113" i="4"/>
  <c r="B95" i="4"/>
  <c r="B77" i="4"/>
  <c r="B59" i="4"/>
  <c r="B41" i="4"/>
  <c r="G35" i="5"/>
  <c r="Q34" i="4"/>
  <c r="Q43" i="4"/>
  <c r="Q252" i="4"/>
  <c r="Q255" i="4"/>
  <c r="Q248" i="4"/>
  <c r="Q240" i="4"/>
  <c r="Q225" i="4"/>
  <c r="Q234" i="4"/>
  <c r="Q222" i="4"/>
  <c r="Q204" i="4"/>
  <c r="Q205" i="4"/>
  <c r="Q208" i="4"/>
  <c r="Q191" i="4"/>
  <c r="Q186" i="4"/>
  <c r="Q179" i="4"/>
  <c r="Q173" i="4"/>
  <c r="Q176" i="4"/>
  <c r="Q150" i="4"/>
  <c r="Q168" i="4"/>
  <c r="Q152" i="4"/>
  <c r="Q156" i="4"/>
  <c r="Q136" i="4"/>
  <c r="Q141" i="4"/>
  <c r="Q132" i="4"/>
  <c r="Q115" i="4"/>
  <c r="Q126" i="4"/>
  <c r="Q114" i="4"/>
  <c r="Q111" i="4"/>
  <c r="Q104" i="4"/>
  <c r="Q107" i="4"/>
  <c r="Q98" i="4"/>
  <c r="Q96" i="4"/>
  <c r="Q83" i="4"/>
  <c r="Q86" i="4"/>
  <c r="Q90" i="4"/>
  <c r="Q72" i="4"/>
  <c r="Q70" i="4"/>
  <c r="Q65" i="4"/>
  <c r="Q60" i="4"/>
  <c r="Q52" i="4"/>
  <c r="Q45" i="4"/>
  <c r="Q49" i="4"/>
  <c r="Q32" i="4"/>
  <c r="Q42" i="4"/>
  <c r="Q27" i="4" l="1"/>
  <c r="C18" i="7"/>
  <c r="B31" i="7"/>
  <c r="C57" i="7"/>
  <c r="D64" i="7"/>
  <c r="B87" i="7"/>
  <c r="D85" i="7"/>
  <c r="C103" i="7"/>
  <c r="C129" i="7"/>
  <c r="D146" i="7"/>
  <c r="D141" i="7"/>
  <c r="C169" i="7"/>
  <c r="D164" i="7"/>
  <c r="B184" i="7"/>
  <c r="D204" i="7"/>
  <c r="D199" i="7"/>
  <c r="D73" i="7"/>
  <c r="B188" i="7"/>
  <c r="C200" i="7"/>
  <c r="C5" i="7"/>
  <c r="D11" i="7"/>
  <c r="B146" i="7"/>
  <c r="D86" i="7"/>
  <c r="D56" i="7"/>
  <c r="B86" i="7"/>
  <c r="D108" i="7"/>
  <c r="C121" i="7"/>
  <c r="B159" i="7"/>
  <c r="B210" i="7"/>
  <c r="B98" i="7"/>
  <c r="B179" i="7"/>
  <c r="B82" i="7"/>
  <c r="B198" i="7"/>
  <c r="C210" i="7"/>
  <c r="B73" i="7"/>
  <c r="C80" i="7"/>
  <c r="D93" i="7"/>
  <c r="D118" i="7"/>
  <c r="B149" i="7"/>
  <c r="D157" i="7"/>
  <c r="D172" i="7"/>
  <c r="B192" i="7"/>
  <c r="D197" i="7"/>
  <c r="D200" i="7"/>
  <c r="B61" i="7"/>
  <c r="D82" i="7"/>
  <c r="C160" i="7"/>
  <c r="C8" i="7"/>
  <c r="D14" i="7"/>
  <c r="D77" i="7"/>
  <c r="D198" i="7"/>
  <c r="C26" i="7"/>
  <c r="C15" i="7"/>
  <c r="B14" i="7"/>
  <c r="B8" i="7"/>
  <c r="C122" i="7"/>
  <c r="D206" i="7"/>
  <c r="B130" i="7"/>
  <c r="D32" i="7"/>
  <c r="D57" i="7"/>
  <c r="B56" i="7"/>
  <c r="D76" i="7"/>
  <c r="D94" i="7"/>
  <c r="C85" i="7"/>
  <c r="D122" i="7"/>
  <c r="D145" i="7"/>
  <c r="C141" i="7"/>
  <c r="C188" i="7"/>
  <c r="D113" i="7"/>
  <c r="D37" i="7"/>
  <c r="C108" i="7"/>
  <c r="D175" i="7"/>
  <c r="D50" i="7"/>
  <c r="D61" i="7"/>
  <c r="B137" i="7"/>
  <c r="B114" i="7"/>
  <c r="D138" i="7"/>
  <c r="D196" i="7"/>
  <c r="B3" i="7"/>
  <c r="C105" i="7"/>
  <c r="B34" i="7"/>
  <c r="C195" i="7"/>
  <c r="C48" i="7"/>
  <c r="D87" i="7"/>
  <c r="C101" i="7"/>
  <c r="D101" i="7"/>
  <c r="C120" i="7"/>
  <c r="B144" i="7"/>
  <c r="D176" i="7"/>
  <c r="D55" i="7"/>
  <c r="C165" i="7"/>
  <c r="D195" i="7"/>
  <c r="D48" i="7"/>
  <c r="D95" i="7"/>
  <c r="C109" i="7"/>
  <c r="D144" i="7"/>
  <c r="C34" i="7"/>
  <c r="B39" i="7"/>
  <c r="B121" i="7"/>
  <c r="D161" i="7"/>
  <c r="B177" i="7"/>
  <c r="C206" i="7"/>
  <c r="C10" i="7"/>
  <c r="C38" i="7"/>
  <c r="C58" i="7"/>
  <c r="B126" i="7"/>
  <c r="B95" i="7"/>
  <c r="B110" i="7"/>
  <c r="C126" i="7"/>
  <c r="C16" i="7"/>
  <c r="C39" i="7"/>
  <c r="D167" i="7"/>
  <c r="D205" i="7"/>
  <c r="B42" i="7"/>
  <c r="B185" i="7"/>
  <c r="B44" i="7"/>
  <c r="B35" i="7"/>
  <c r="C47" i="7"/>
  <c r="C55" i="7"/>
  <c r="D58" i="7"/>
  <c r="B136" i="7"/>
  <c r="C161" i="7"/>
  <c r="C176" i="7"/>
  <c r="D105" i="7"/>
  <c r="D147" i="7"/>
  <c r="C64" i="7"/>
  <c r="C71" i="7"/>
  <c r="B43" i="7"/>
  <c r="C4" i="7"/>
  <c r="C150" i="7"/>
  <c r="B112" i="7"/>
  <c r="D13" i="7"/>
  <c r="C9" i="7"/>
  <c r="C186" i="7"/>
  <c r="B15" i="7"/>
  <c r="D201" i="7"/>
  <c r="C185" i="7"/>
  <c r="C13" i="7"/>
  <c r="D9" i="7"/>
  <c r="B94" i="7"/>
  <c r="D134" i="7"/>
  <c r="D16" i="7"/>
  <c r="B10" i="7"/>
  <c r="D62" i="7"/>
  <c r="D24" i="7"/>
  <c r="D38" i="7"/>
  <c r="D59" i="7"/>
  <c r="C54" i="7"/>
  <c r="B77" i="7"/>
  <c r="D109" i="7"/>
  <c r="D129" i="7"/>
  <c r="C130" i="7"/>
  <c r="C170" i="7"/>
  <c r="C167" i="7"/>
  <c r="C63" i="7"/>
  <c r="C62" i="7"/>
  <c r="C27" i="7"/>
  <c r="B100" i="7"/>
  <c r="C136" i="7"/>
  <c r="C24" i="7"/>
  <c r="C60" i="7"/>
  <c r="B187" i="7"/>
  <c r="B165" i="7"/>
  <c r="B91" i="7"/>
  <c r="B63" i="7"/>
  <c r="B11" i="7"/>
  <c r="B27" i="7"/>
  <c r="C33" i="7"/>
  <c r="C100" i="7"/>
  <c r="B49" i="7"/>
  <c r="C187" i="7"/>
  <c r="D91" i="7"/>
  <c r="C36" i="7"/>
  <c r="B67" i="7"/>
  <c r="B51" i="7"/>
  <c r="B17" i="7"/>
  <c r="C21" i="7"/>
  <c r="B21" i="7"/>
  <c r="C25" i="7"/>
  <c r="C41" i="7"/>
  <c r="D67" i="7"/>
  <c r="D89" i="7"/>
  <c r="D120" i="7"/>
  <c r="B138" i="7"/>
  <c r="B157" i="7"/>
  <c r="C162" i="7"/>
  <c r="C207" i="7"/>
  <c r="C19" i="7"/>
  <c r="B25" i="7"/>
  <c r="D20" i="7"/>
  <c r="B47" i="7"/>
  <c r="B40" i="7"/>
  <c r="D66" i="7"/>
  <c r="C88" i="7"/>
  <c r="B84" i="7"/>
  <c r="D110" i="7"/>
  <c r="B106" i="7"/>
  <c r="B128" i="7"/>
  <c r="B119" i="7"/>
  <c r="C137" i="7"/>
  <c r="B132" i="7"/>
  <c r="B148" i="7"/>
  <c r="D190" i="7"/>
  <c r="B199" i="7"/>
  <c r="D35" i="7"/>
  <c r="D80" i="7"/>
  <c r="D111" i="7"/>
  <c r="D135" i="7"/>
  <c r="D181" i="7"/>
  <c r="C37" i="7"/>
  <c r="C52" i="7"/>
  <c r="C74" i="7"/>
  <c r="C84" i="7"/>
  <c r="C123" i="7"/>
  <c r="C134" i="7"/>
  <c r="C148" i="7"/>
  <c r="C192" i="7"/>
  <c r="C202" i="7"/>
  <c r="B191" i="7"/>
  <c r="B173" i="7"/>
  <c r="B154" i="7"/>
  <c r="B117" i="7"/>
  <c r="B104" i="7"/>
  <c r="B75" i="7"/>
  <c r="B45" i="7"/>
  <c r="B36" i="7"/>
  <c r="B66" i="7"/>
  <c r="B19" i="7"/>
  <c r="B20" i="7"/>
  <c r="C23" i="7"/>
  <c r="D41" i="7"/>
  <c r="C59" i="7"/>
  <c r="B88" i="7"/>
  <c r="D106" i="7"/>
  <c r="C119" i="7"/>
  <c r="B145" i="7"/>
  <c r="C181" i="7"/>
  <c r="D207" i="7"/>
  <c r="D79" i="7"/>
  <c r="D193" i="7"/>
  <c r="C174" i="7"/>
  <c r="C3" i="7"/>
  <c r="B178" i="7"/>
  <c r="B28" i="7"/>
  <c r="C31" i="7"/>
  <c r="C51" i="7"/>
  <c r="B74" i="7"/>
  <c r="B96" i="7"/>
  <c r="D114" i="7"/>
  <c r="C133" i="7"/>
  <c r="D149" i="7"/>
  <c r="C172" i="7"/>
  <c r="C190" i="7"/>
  <c r="D203" i="7"/>
  <c r="B33" i="7"/>
  <c r="D28" i="7"/>
  <c r="D23" i="7"/>
  <c r="C75" i="7"/>
  <c r="C68" i="7"/>
  <c r="C96" i="7"/>
  <c r="D104" i="7"/>
  <c r="C178" i="7"/>
  <c r="B168" i="7"/>
  <c r="C203" i="7"/>
  <c r="C173" i="7"/>
  <c r="C132" i="7"/>
  <c r="C117" i="7"/>
  <c r="B202" i="7"/>
  <c r="C40" i="7"/>
  <c r="C17" i="7"/>
  <c r="B89" i="7"/>
  <c r="D107" i="7"/>
  <c r="D92" i="7"/>
  <c r="D174" i="7"/>
  <c r="D52" i="7"/>
  <c r="C111" i="7"/>
  <c r="C154" i="7"/>
  <c r="C191" i="7"/>
  <c r="C23" i="11"/>
  <c r="R19" i="5" s="1"/>
  <c r="AJ35" i="5"/>
  <c r="AR35" i="5"/>
  <c r="AH51" i="5"/>
  <c r="D7" i="7"/>
  <c r="C7" i="7"/>
  <c r="B5" i="7"/>
  <c r="P51" i="5"/>
  <c r="C29" i="12"/>
  <c r="R51" i="5" s="1"/>
  <c r="C37" i="13"/>
  <c r="R35" i="5" s="1"/>
  <c r="P3" i="5"/>
  <c r="C23" i="1"/>
  <c r="R3" i="5" s="1"/>
  <c r="E4" i="3"/>
  <c r="AQ35" i="5"/>
  <c r="AK35" i="5"/>
  <c r="B4" i="7"/>
  <c r="Q24" i="4"/>
  <c r="Q25" i="4"/>
  <c r="Q26" i="4"/>
</calcChain>
</file>

<file path=xl/sharedStrings.xml><?xml version="1.0" encoding="utf-8"?>
<sst xmlns="http://schemas.openxmlformats.org/spreadsheetml/2006/main" count="445" uniqueCount="159">
  <si>
    <t>Liebe TGW-Vereinsverantwortliche,</t>
  </si>
  <si>
    <r>
      <t xml:space="preserve">bitte tragt in die Tabellenblätter </t>
    </r>
    <r>
      <rPr>
        <sz val="11"/>
        <color theme="4"/>
        <rFont val="Tahoma"/>
        <family val="2"/>
      </rPr>
      <t>Hauptmeldebogen</t>
    </r>
    <r>
      <rPr>
        <sz val="11"/>
        <color theme="1"/>
        <rFont val="Tahoma"/>
        <family val="2"/>
      </rPr>
      <t xml:space="preserve">, </t>
    </r>
    <r>
      <rPr>
        <sz val="11"/>
        <color theme="5"/>
        <rFont val="Tahoma"/>
        <family val="2"/>
      </rPr>
      <t xml:space="preserve">Karimeldebogen </t>
    </r>
    <r>
      <rPr>
        <sz val="11"/>
        <color theme="1"/>
        <rFont val="Tahoma"/>
        <family val="2"/>
      </rPr>
      <t xml:space="preserve">und in den </t>
    </r>
    <r>
      <rPr>
        <sz val="11"/>
        <color theme="9"/>
        <rFont val="Tahoma"/>
        <family val="2"/>
      </rPr>
      <t>Manschaftsmeldebogen</t>
    </r>
    <r>
      <rPr>
        <sz val="11"/>
        <color theme="1"/>
        <rFont val="Tahoma"/>
        <family val="2"/>
      </rPr>
      <t xml:space="preserve"> eure Daten ein.</t>
    </r>
  </si>
  <si>
    <t>Hauptmeldebogen</t>
  </si>
  <si>
    <t>Hier sind Formeln hinterlegt. Ihr braucht also nur die Anzahl der Gruppen und Kampfrichter einzutragen, die ihr meldet.</t>
  </si>
  <si>
    <t>Setzt die Zelle Fotoerlaubnis auf "ja oder "nein" um der folgenden Erklärung zuzustimmen oder diese abzulehnen.
Im Rahmen der Veranstaltungen werden Fotos und Videos von der Presse zur Berichterstattung in Print- und Onlinemedien gemacht, ebenso wie zur Veröffentlichung in Print- und Onlinemedien des SHTV und der TuJuSH. Die beigefügten Informationen zum Datenschutz haben die Teilnehmer bzw. deren Sorgeberechtigte erhalten und zur Kenntnis genommen.</t>
  </si>
  <si>
    <t>Jeder Verein muss bei der Wettkampfmeldung versichern, dass seine Betreuenden, Trainer und Kampfrichter den Ehrenkodex und die Verhaltensregeln (beides nicht älter als vier Jahre) unterzeichnet haben. Des Weiteren muss dem Verein von den Personen, die in der Gemeinschaftsunterkunft übernachten, ein erweitertes Führungszeugnis vorliegen (nicht älter als vier Jahre).</t>
  </si>
  <si>
    <t>Karimeldebogen</t>
  </si>
  <si>
    <t>Bitte fügt hier die Daten eurer Kampfrichter ein, die ihr für diesen Wettkampf melden möchtet. Euer Vereinsname erscheint an dieser Stelle automatisch sowie die Anzahl eurer Mannschaften und benötigten Kampfrichter.</t>
  </si>
  <si>
    <t>Mannschaftsmeldebogen</t>
  </si>
  <si>
    <r>
      <t xml:space="preserve">Bitte tragt </t>
    </r>
    <r>
      <rPr>
        <b/>
        <sz val="11"/>
        <color theme="1"/>
        <rFont val="Tahoma"/>
        <family val="2"/>
      </rPr>
      <t>zuerst alle Mannschaften in die obere Tabelle</t>
    </r>
    <r>
      <rPr>
        <sz val="11"/>
        <color theme="1"/>
        <rFont val="Tahoma"/>
        <family val="2"/>
      </rPr>
      <t xml:space="preserve"> mit der jeweiligen Wettkampfklasse und Disziplinen ein. </t>
    </r>
    <r>
      <rPr>
        <b/>
        <sz val="11"/>
        <color theme="1"/>
        <rFont val="Tahoma"/>
        <family val="2"/>
      </rPr>
      <t>Danach füllt für jede Mannschaft die entsprechende Tabelle aus</t>
    </r>
    <r>
      <rPr>
        <sz val="11"/>
        <color theme="1"/>
        <rFont val="Tahoma"/>
        <family val="2"/>
      </rPr>
      <t xml:space="preserve"> und achtet auf die korrekte Angabe der Geburtsjahrgänge sowie der DTB-ID, für die eine gültige Jahresmarke vorliegen muss. Im SGW reicht weiterhin der SGW-Startpass! Falls ihr beim Turnen Geräte benötigt, nennt uns diese bitte!</t>
    </r>
  </si>
  <si>
    <t>Die Wettkampfklassen erscheinen rot hinterlegt, solange nicht die nötige Anzahl an Disziplinen ausgewählt ist.</t>
  </si>
  <si>
    <t>Viele Grüße
euer AK TGM/TGW/SGW Schleswig-Holstein</t>
  </si>
  <si>
    <t>Verein</t>
  </si>
  <si>
    <t>wird so auf der Urkunde verwendet</t>
  </si>
  <si>
    <t>Nachname</t>
  </si>
  <si>
    <t>1 - 2 Gruppen = 1 Kampfrichter</t>
  </si>
  <si>
    <t>Vorname</t>
  </si>
  <si>
    <t>3 - 4 Gruppen = 2 Kampfrichter</t>
  </si>
  <si>
    <t>E-Mail</t>
  </si>
  <si>
    <t>5 - 6 Gruppen = 3 Kampfrichter</t>
  </si>
  <si>
    <t>Telefonnummer</t>
  </si>
  <si>
    <t xml:space="preserve">  &gt; 7 Gruppen = 4 Kampfrichter</t>
  </si>
  <si>
    <t>Anzahl Mannschaften</t>
  </si>
  <si>
    <t>Startgeld pro Mannschaft</t>
  </si>
  <si>
    <t>Anzahl benötigte Kampfrichter</t>
  </si>
  <si>
    <t>Anzahl gemeldete Kampfrichter</t>
  </si>
  <si>
    <t>Gebühr pro fehlendem Kampfrichter</t>
  </si>
  <si>
    <t>Anzahl fehlende Kampfrichter</t>
  </si>
  <si>
    <t>Fotoerlaubnis</t>
  </si>
  <si>
    <t>Überweisungsbetrag</t>
  </si>
  <si>
    <t>Anmeldung verpflichtet zur Zahlung!</t>
  </si>
  <si>
    <t>Bei nicht fristgemäßer Überweisung wird eine Mahngebühr i. H. v. 10 € pro Mannschaft fällig.</t>
  </si>
  <si>
    <t>Kaution je Mannschaft</t>
  </si>
  <si>
    <t>Kaution pro Mannschaft</t>
  </si>
  <si>
    <t>nur bei Übernachtung</t>
  </si>
  <si>
    <t>Übernachtung / Frühstück</t>
  </si>
  <si>
    <t>Beitrag pro Übernachtung / Frühstück</t>
  </si>
  <si>
    <t>TN, Trainer, Karis, Busfahrer etc.</t>
  </si>
  <si>
    <t xml:space="preserve"> Teilnehmer Tagesgäste</t>
  </si>
  <si>
    <t>Orgabeitrag Teilnehmer (Tagesgäste Samstag)</t>
  </si>
  <si>
    <t>Abendessen Samstag</t>
  </si>
  <si>
    <t>Beitrag pro Abendessen Samstag</t>
  </si>
  <si>
    <t>wird automatisch berechnet</t>
  </si>
  <si>
    <t>T-Shirts</t>
  </si>
  <si>
    <t>Beitrag pro T-Shirt</t>
  </si>
  <si>
    <t>Anzahl Kinder</t>
  </si>
  <si>
    <t>Gebühr pro Kind (Teilnehmer/in, Ersatzperson, Gast)</t>
  </si>
  <si>
    <t>Anzahl Erwachsene</t>
  </si>
  <si>
    <t>Gebühr pro Erwachsener (Trainer/in, Betreuer/in, Kari)</t>
  </si>
  <si>
    <t>Ehrenkodex*</t>
  </si>
  <si>
    <t>*Ich versichere, dass dem Verein von allen anwesenden Betreuenden, Trainern und Kampfrichtern ein unterschriebener Ehrenkodex und die Verhaltensregeln (beides nicht älter als vier Jahre) vorliegt. Von den Personen, die in der Gemeinschaftsunterkunft übernachten, liegt ein aktuelles erweitertes Führungszeugnis vor.</t>
  </si>
  <si>
    <t>Benötigte Kampfrichter</t>
  </si>
  <si>
    <t>Daten Kampfrichter</t>
  </si>
  <si>
    <t>Disziplin</t>
  </si>
  <si>
    <t>Lizenz</t>
  </si>
  <si>
    <t>Anmerkungen</t>
  </si>
  <si>
    <t>Es wurden zu wenige oder zu viele Disziplinen ausgewählt.</t>
  </si>
  <si>
    <t>Je nach WK-Klasse ältere/jüngere Teilnehmer als der Durchschnitt.</t>
  </si>
  <si>
    <t>Daten Mannschaft</t>
  </si>
  <si>
    <t>Mannschaft</t>
  </si>
  <si>
    <t>Klasse</t>
  </si>
  <si>
    <t>Tu</t>
  </si>
  <si>
    <t>Si</t>
  </si>
  <si>
    <t>Ta</t>
  </si>
  <si>
    <t>Gym</t>
  </si>
  <si>
    <t>Schw</t>
  </si>
  <si>
    <t>PSt</t>
  </si>
  <si>
    <t>OL</t>
  </si>
  <si>
    <t>Wurf</t>
  </si>
  <si>
    <t>Benötigte Geräte Turnen</t>
  </si>
  <si>
    <t>Geschlecht</t>
  </si>
  <si>
    <t>Jahrgang</t>
  </si>
  <si>
    <t>DTB-ID (nur TGM/TGW)</t>
  </si>
  <si>
    <t>Wettkampf</t>
  </si>
  <si>
    <t>Anzahl Disziplinen</t>
  </si>
  <si>
    <t>gemeldete Disziplin</t>
  </si>
  <si>
    <t>fehlende Karis</t>
  </si>
  <si>
    <t>Anzahl Karis</t>
  </si>
  <si>
    <t>SGW 1</t>
  </si>
  <si>
    <t>SGW 2</t>
  </si>
  <si>
    <t>TGM Jug</t>
  </si>
  <si>
    <t>TGM Jun</t>
  </si>
  <si>
    <t>TGM E</t>
  </si>
  <si>
    <t>TGW Jun</t>
  </si>
  <si>
    <t>TGW E</t>
  </si>
  <si>
    <t>TGW S</t>
  </si>
  <si>
    <t>SGW 2 A</t>
  </si>
  <si>
    <t>SGW 2 B</t>
  </si>
  <si>
    <t>SGW Starters</t>
  </si>
  <si>
    <t>43. Landesmeisterschaften</t>
  </si>
  <si>
    <t>Turnen</t>
  </si>
  <si>
    <t>A</t>
  </si>
  <si>
    <t>ja</t>
  </si>
  <si>
    <t>w</t>
  </si>
  <si>
    <t>Singen</t>
  </si>
  <si>
    <t>B</t>
  </si>
  <si>
    <t>nein</t>
  </si>
  <si>
    <t>m</t>
  </si>
  <si>
    <t>Datum und Ort</t>
  </si>
  <si>
    <t>Tanzen</t>
  </si>
  <si>
    <t>am Samstag, den 27. Juni, in Kiel</t>
  </si>
  <si>
    <t>MD</t>
  </si>
  <si>
    <t>Gymnastik</t>
  </si>
  <si>
    <t>18 und älter</t>
  </si>
  <si>
    <t>Meldeschluss</t>
  </si>
  <si>
    <t>30 und älter</t>
  </si>
  <si>
    <t>SGWI</t>
  </si>
  <si>
    <t>SGWII</t>
  </si>
  <si>
    <t>TGMJu</t>
  </si>
  <si>
    <t>TGMJ</t>
  </si>
  <si>
    <t>TGME</t>
  </si>
  <si>
    <t>TGWJ</t>
  </si>
  <si>
    <t>TGWE</t>
  </si>
  <si>
    <t>TGWS</t>
  </si>
  <si>
    <t>SGWIIA</t>
  </si>
  <si>
    <t>SGWIIB</t>
  </si>
  <si>
    <t>SGWS</t>
  </si>
  <si>
    <t>Orgabeitrag Teilnehmer (Tagesgäste)</t>
  </si>
  <si>
    <t>Frist Überweisung</t>
  </si>
  <si>
    <t>auf das folgende Konto zu überweisen:</t>
  </si>
  <si>
    <t>Verwendungszweck</t>
  </si>
  <si>
    <t xml:space="preserve">SHTV Turnerjugend </t>
  </si>
  <si>
    <t xml:space="preserve">VR Bank zwischen den Meeren </t>
  </si>
  <si>
    <t xml:space="preserve">IBAN: DE76 2139 0008 0002527510, </t>
  </si>
  <si>
    <t xml:space="preserve">BIC: GENODEF1NSH </t>
  </si>
  <si>
    <t xml:space="preserve">Verwendungszweck: LM TGW 2026 + </t>
  </si>
  <si>
    <t>LM</t>
  </si>
  <si>
    <t>Anz Mannschaften</t>
  </si>
  <si>
    <t>Betrag</t>
  </si>
  <si>
    <t>Disziplinen gecheckt</t>
  </si>
  <si>
    <t>Nachname Kari</t>
  </si>
  <si>
    <t>Vorname Kari</t>
  </si>
  <si>
    <t>Disziplin Kari</t>
  </si>
  <si>
    <t>E-Mail Kari</t>
  </si>
  <si>
    <t>JSP</t>
  </si>
  <si>
    <t>NDM</t>
  </si>
  <si>
    <t>DM</t>
  </si>
  <si>
    <t>KiSGruTu</t>
  </si>
  <si>
    <t>Startgeld</t>
  </si>
  <si>
    <t>Kaution</t>
  </si>
  <si>
    <t>Kosten Ü/F</t>
  </si>
  <si>
    <t>Kosten Tagesgäste</t>
  </si>
  <si>
    <t>Kosten Abendessen</t>
  </si>
  <si>
    <t>Kosten T-Shirts</t>
  </si>
  <si>
    <t>Ü/F Anzahl</t>
  </si>
  <si>
    <t>Tagesgäste Anzahl</t>
  </si>
  <si>
    <t>Abendessen Fleisch</t>
  </si>
  <si>
    <t>Abendessen Vegetarisch</t>
  </si>
  <si>
    <t>Abendessen gesamt</t>
  </si>
  <si>
    <t>Fehlende Karis Kosten</t>
  </si>
  <si>
    <t>Ersatz</t>
  </si>
  <si>
    <t>Betreuer</t>
  </si>
  <si>
    <t>Gesamt Kinder</t>
  </si>
  <si>
    <t>Ehrenkodex</t>
  </si>
  <si>
    <t>Größen</t>
  </si>
  <si>
    <t>Ersatz Verein</t>
  </si>
  <si>
    <t>Ersatz NN</t>
  </si>
  <si>
    <t>Ersatz VN</t>
  </si>
  <si>
    <t>Meldeschluss: 15.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</si>
</sst>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407]d/\ mmmm\ yyyy;@"/>
  </numFmts>
  <fonts count="20" x14ac:knownFonts="1">
    <font>
      <sz val="11"/>
      <color theme="1"/>
      <name val="Aptos Narrow"/>
      <family val="2"/>
      <scheme val="minor"/>
    </font>
    <font>
      <sz val="11"/>
      <color theme="1"/>
      <name val="Tahoma"/>
      <family val="2"/>
    </font>
    <font>
      <b/>
      <sz val="11"/>
      <color theme="1"/>
      <name val="Tahoma"/>
      <family val="2"/>
    </font>
    <font>
      <b/>
      <sz val="11"/>
      <color theme="0"/>
      <name val="Tahoma"/>
      <family val="2"/>
    </font>
    <font>
      <sz val="11"/>
      <name val="Tahoma"/>
      <family val="2"/>
    </font>
    <font>
      <u/>
      <sz val="11"/>
      <color theme="10"/>
      <name val="Aptos Narrow"/>
      <family val="2"/>
      <scheme val="minor"/>
    </font>
    <font>
      <sz val="11"/>
      <color rgb="FFC00000"/>
      <name val="Tahoma"/>
      <family val="2"/>
    </font>
    <font>
      <sz val="9"/>
      <color theme="1"/>
      <name val="Tahoma"/>
      <family val="2"/>
    </font>
    <font>
      <b/>
      <sz val="11"/>
      <color rgb="FFC00000"/>
      <name val="Tahoma"/>
      <family val="2"/>
    </font>
    <font>
      <b/>
      <sz val="11"/>
      <color theme="4"/>
      <name val="Tahoma"/>
      <family val="2"/>
    </font>
    <font>
      <sz val="11"/>
      <color theme="4"/>
      <name val="Tahoma"/>
      <family val="2"/>
    </font>
    <font>
      <sz val="11"/>
      <color theme="5"/>
      <name val="Tahoma"/>
      <family val="2"/>
    </font>
    <font>
      <sz val="11"/>
      <color theme="9"/>
      <name val="Tahoma"/>
      <family val="2"/>
    </font>
    <font>
      <b/>
      <sz val="11"/>
      <color theme="5"/>
      <name val="Tahoma"/>
      <family val="2"/>
    </font>
    <font>
      <b/>
      <sz val="11"/>
      <color theme="9"/>
      <name val="Tahoma"/>
      <family val="2"/>
    </font>
    <font>
      <i/>
      <sz val="11"/>
      <color theme="1"/>
      <name val="Tahoma"/>
      <family val="2"/>
    </font>
    <font>
      <sz val="8"/>
      <name val="Aptos Narrow"/>
      <family val="2"/>
      <scheme val="minor"/>
    </font>
    <font>
      <b/>
      <sz val="11"/>
      <color theme="8"/>
      <name val="Tahoma"/>
      <family val="2"/>
    </font>
    <font>
      <sz val="11"/>
      <color theme="0"/>
      <name val="Tahoma"/>
      <family val="2"/>
    </font>
    <font>
      <sz val="9"/>
      <color theme="0"/>
      <name val="Tahoma"/>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bgColor theme="1"/>
      </patternFill>
    </fill>
    <fill>
      <patternFill patternType="solid">
        <fgColor theme="1"/>
        <bgColor indexed="64"/>
      </patternFill>
    </fill>
    <fill>
      <patternFill patternType="solid">
        <fgColor rgb="FFC00000"/>
        <bgColor indexed="64"/>
      </patternFill>
    </fill>
    <fill>
      <patternFill patternType="solid">
        <fgColor theme="7"/>
        <bgColor indexed="64"/>
      </patternFill>
    </fill>
  </fills>
  <borders count="11">
    <border>
      <left/>
      <right/>
      <top/>
      <bottom/>
      <diagonal/>
    </border>
    <border>
      <left style="thin">
        <color theme="1"/>
      </left>
      <right style="thin">
        <color theme="1"/>
      </right>
      <top style="thin">
        <color theme="1"/>
      </top>
      <bottom style="thin">
        <color theme="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style="thin">
        <color theme="1"/>
      </left>
      <right style="thin">
        <color theme="1"/>
      </right>
      <top/>
      <bottom style="medium">
        <color theme="1"/>
      </bottom>
      <diagonal/>
    </border>
    <border>
      <left style="thin">
        <color theme="1"/>
      </left>
      <right style="thin">
        <color theme="1"/>
      </right>
      <top style="thin">
        <color theme="1"/>
      </top>
      <bottom/>
      <diagonal/>
    </border>
    <border>
      <left/>
      <right style="thin">
        <color theme="1"/>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diagonal/>
    </border>
    <border>
      <left style="thin">
        <color auto="1"/>
      </left>
      <right/>
      <top/>
      <bottom/>
      <diagonal/>
    </border>
  </borders>
  <cellStyleXfs count="2">
    <xf numFmtId="0" fontId="0" fillId="0" borderId="0"/>
    <xf numFmtId="0" fontId="5" fillId="0" borderId="0" applyNumberFormat="0" applyFill="0" applyBorder="0" applyAlignment="0" applyProtection="0"/>
  </cellStyleXfs>
  <cellXfs count="126">
    <xf numFmtId="0" fontId="0" fillId="0" borderId="0" xfId="0"/>
    <xf numFmtId="0" fontId="2" fillId="0" borderId="0" xfId="0" applyFont="1" applyAlignment="1">
      <alignment horizontal="left"/>
    </xf>
    <xf numFmtId="0" fontId="1" fillId="0" borderId="0" xfId="0" applyFont="1" applyAlignment="1">
      <alignment horizontal="left"/>
    </xf>
    <xf numFmtId="0" fontId="1" fillId="2" borderId="0" xfId="0" applyFont="1" applyFill="1" applyAlignment="1">
      <alignment horizontal="left"/>
    </xf>
    <xf numFmtId="0" fontId="1" fillId="2" borderId="0" xfId="0" applyFont="1" applyFill="1"/>
    <xf numFmtId="0" fontId="3" fillId="0" borderId="0" xfId="0" applyFont="1" applyAlignment="1">
      <alignment horizontal="left"/>
    </xf>
    <xf numFmtId="0" fontId="3"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164" fontId="4" fillId="0" borderId="0" xfId="0" applyNumberFormat="1" applyFont="1" applyAlignment="1">
      <alignment horizontal="center"/>
    </xf>
    <xf numFmtId="0" fontId="4" fillId="2" borderId="0" xfId="0" applyFont="1" applyFill="1"/>
    <xf numFmtId="0" fontId="4" fillId="2" borderId="0" xfId="0" applyFont="1" applyFill="1" applyAlignment="1">
      <alignment horizontal="center"/>
    </xf>
    <xf numFmtId="0" fontId="15" fillId="2" borderId="0" xfId="0" applyFont="1" applyFill="1"/>
    <xf numFmtId="0" fontId="3" fillId="6" borderId="8" xfId="0" applyFont="1" applyFill="1" applyBorder="1"/>
    <xf numFmtId="0" fontId="1" fillId="4" borderId="8" xfId="0" applyFont="1" applyFill="1" applyBorder="1" applyAlignment="1">
      <alignment horizontal="left"/>
    </xf>
    <xf numFmtId="0" fontId="4" fillId="0" borderId="0" xfId="1" applyFont="1" applyFill="1" applyBorder="1" applyAlignment="1">
      <alignment horizontal="left"/>
    </xf>
    <xf numFmtId="0" fontId="3" fillId="5" borderId="5" xfId="0" applyFont="1" applyFill="1" applyBorder="1" applyAlignment="1">
      <alignment horizontal="left"/>
    </xf>
    <xf numFmtId="0" fontId="17" fillId="2" borderId="0" xfId="0" applyFont="1" applyFill="1" applyAlignment="1">
      <alignment horizontal="right"/>
    </xf>
    <xf numFmtId="0" fontId="1" fillId="3" borderId="0" xfId="0" applyFont="1" applyFill="1" applyAlignment="1" applyProtection="1">
      <alignment horizontal="left" indent="1"/>
      <protection locked="0"/>
    </xf>
    <xf numFmtId="0" fontId="1" fillId="0" borderId="0" xfId="0" applyFont="1" applyAlignment="1" applyProtection="1">
      <alignment horizontal="left"/>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center"/>
      <protection locked="0"/>
    </xf>
    <xf numFmtId="0" fontId="4" fillId="0" borderId="7" xfId="0" applyFont="1" applyBorder="1" applyAlignment="1" applyProtection="1">
      <alignment horizontal="left"/>
      <protection locked="0"/>
    </xf>
    <xf numFmtId="0" fontId="4" fillId="0" borderId="9"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6" xfId="0" applyFont="1" applyBorder="1" applyAlignment="1" applyProtection="1">
      <alignment horizontal="left"/>
      <protection locked="0"/>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1" fillId="0" borderId="0" xfId="0" applyFont="1"/>
    <xf numFmtId="0" fontId="17" fillId="2" borderId="0" xfId="0" applyFont="1" applyFill="1" applyAlignment="1">
      <alignment horizontal="right" indent="1"/>
    </xf>
    <xf numFmtId="0" fontId="1" fillId="2" borderId="0" xfId="0" applyFont="1" applyFill="1" applyAlignment="1">
      <alignment horizontal="center"/>
    </xf>
    <xf numFmtId="0" fontId="2" fillId="2" borderId="0" xfId="0" applyFont="1" applyFill="1" applyAlignment="1">
      <alignment horizontal="left"/>
    </xf>
    <xf numFmtId="0" fontId="2" fillId="2" borderId="0" xfId="0" applyFont="1" applyFill="1"/>
    <xf numFmtId="0" fontId="4" fillId="2" borderId="0" xfId="0" applyFont="1" applyFill="1" applyAlignment="1">
      <alignment horizontal="left"/>
    </xf>
    <xf numFmtId="0" fontId="6" fillId="2" borderId="0" xfId="0" applyFont="1" applyFill="1" applyAlignment="1">
      <alignment horizontal="left"/>
    </xf>
    <xf numFmtId="0" fontId="6" fillId="2" borderId="0" xfId="0" applyFont="1" applyFill="1"/>
    <xf numFmtId="0" fontId="2" fillId="3" borderId="2" xfId="0" applyFont="1" applyFill="1" applyBorder="1" applyAlignment="1">
      <alignment horizontal="right" indent="1"/>
    </xf>
    <xf numFmtId="0" fontId="1" fillId="3" borderId="10" xfId="0" applyFont="1" applyFill="1" applyBorder="1"/>
    <xf numFmtId="0" fontId="7" fillId="3" borderId="2" xfId="0" applyFont="1" applyFill="1" applyBorder="1" applyAlignment="1">
      <alignment horizontal="right" indent="1"/>
    </xf>
    <xf numFmtId="0" fontId="1" fillId="2" borderId="2" xfId="0" applyFont="1" applyFill="1" applyBorder="1" applyAlignment="1">
      <alignment horizontal="right" indent="1"/>
    </xf>
    <xf numFmtId="0" fontId="1" fillId="2" borderId="0" xfId="0" applyFont="1" applyFill="1" applyAlignment="1">
      <alignment horizontal="left" indent="1"/>
    </xf>
    <xf numFmtId="0" fontId="1" fillId="3" borderId="0" xfId="0" applyFont="1" applyFill="1" applyAlignment="1">
      <alignment horizontal="right" indent="1"/>
    </xf>
    <xf numFmtId="164" fontId="1" fillId="3" borderId="0" xfId="0" applyNumberFormat="1" applyFont="1" applyFill="1" applyAlignment="1">
      <alignment horizontal="right" indent="1"/>
    </xf>
    <xf numFmtId="0" fontId="7" fillId="3" borderId="0" xfId="0" applyFont="1" applyFill="1" applyAlignment="1">
      <alignment horizontal="left" indent="1"/>
    </xf>
    <xf numFmtId="164" fontId="1" fillId="3" borderId="0" xfId="0" applyNumberFormat="1" applyFont="1" applyFill="1" applyAlignment="1">
      <alignment horizontal="left"/>
    </xf>
    <xf numFmtId="164" fontId="1" fillId="2" borderId="0" xfId="0" applyNumberFormat="1" applyFont="1" applyFill="1" applyAlignment="1">
      <alignment horizontal="left"/>
    </xf>
    <xf numFmtId="0" fontId="1" fillId="3" borderId="0" xfId="0" applyFont="1" applyFill="1"/>
    <xf numFmtId="49" fontId="4" fillId="2" borderId="0" xfId="0" applyNumberFormat="1" applyFont="1" applyFill="1" applyAlignment="1">
      <alignment horizontal="left"/>
    </xf>
    <xf numFmtId="0" fontId="1" fillId="2" borderId="2" xfId="0" applyFont="1" applyFill="1" applyBorder="1"/>
    <xf numFmtId="0" fontId="2" fillId="3" borderId="4" xfId="0" applyFont="1" applyFill="1" applyBorder="1" applyAlignment="1">
      <alignment horizontal="right" indent="1"/>
    </xf>
    <xf numFmtId="164" fontId="8" fillId="3" borderId="3" xfId="0" applyNumberFormat="1" applyFont="1" applyFill="1" applyBorder="1" applyAlignment="1">
      <alignment horizontal="left" indent="1"/>
    </xf>
    <xf numFmtId="0" fontId="4" fillId="2" borderId="0" xfId="0" applyFont="1" applyFill="1" applyAlignment="1">
      <alignment horizontal="left" wrapText="1"/>
    </xf>
    <xf numFmtId="0" fontId="1" fillId="3" borderId="10" xfId="0" applyFont="1" applyFill="1" applyBorder="1" applyAlignment="1" applyProtection="1">
      <alignment horizontal="left" indent="1"/>
      <protection locked="0"/>
    </xf>
    <xf numFmtId="0" fontId="2" fillId="4" borderId="0" xfId="0" applyFont="1" applyFill="1" applyAlignment="1">
      <alignment horizontal="right" indent="1"/>
    </xf>
    <xf numFmtId="0" fontId="1" fillId="4" borderId="0" xfId="0" applyFont="1" applyFill="1" applyAlignment="1">
      <alignment horizontal="left"/>
    </xf>
    <xf numFmtId="0" fontId="2" fillId="2" borderId="0" xfId="0" applyFont="1" applyFill="1" applyAlignment="1">
      <alignment horizontal="right" indent="1"/>
    </xf>
    <xf numFmtId="0" fontId="1" fillId="2" borderId="0" xfId="0" applyFont="1" applyFill="1" applyAlignment="1">
      <alignment horizontal="right"/>
    </xf>
    <xf numFmtId="0" fontId="3" fillId="0" borderId="5" xfId="0" applyFont="1" applyBorder="1" applyAlignment="1">
      <alignment horizontal="left"/>
    </xf>
    <xf numFmtId="0" fontId="3" fillId="0" borderId="5" xfId="0" applyFont="1" applyBorder="1" applyAlignment="1">
      <alignment horizontal="center"/>
    </xf>
    <xf numFmtId="0" fontId="1" fillId="0" borderId="0" xfId="0" applyFont="1" applyAlignment="1">
      <alignment vertical="center"/>
    </xf>
    <xf numFmtId="0" fontId="1" fillId="2" borderId="0" xfId="0" applyFont="1" applyFill="1" applyAlignment="1">
      <alignment vertical="center"/>
    </xf>
    <xf numFmtId="0" fontId="1" fillId="0" borderId="0" xfId="0" applyFont="1" applyAlignment="1">
      <alignment horizontal="center"/>
    </xf>
    <xf numFmtId="0" fontId="18" fillId="0" borderId="0" xfId="0" applyFont="1" applyAlignment="1">
      <alignment horizontal="center"/>
    </xf>
    <xf numFmtId="49" fontId="1" fillId="3" borderId="0" xfId="0" applyNumberFormat="1" applyFont="1" applyFill="1" applyAlignment="1" applyProtection="1">
      <alignment horizontal="left" indent="1"/>
      <protection locked="0"/>
    </xf>
    <xf numFmtId="0" fontId="3" fillId="0" borderId="0" xfId="0" applyFont="1"/>
    <xf numFmtId="0" fontId="4" fillId="0" borderId="0" xfId="0" applyFont="1"/>
    <xf numFmtId="164" fontId="1" fillId="0" borderId="0" xfId="0" applyNumberFormat="1" applyFont="1" applyAlignment="1">
      <alignment horizontal="center"/>
    </xf>
    <xf numFmtId="0" fontId="1" fillId="7" borderId="0" xfId="0" applyFont="1" applyFill="1" applyAlignment="1">
      <alignment horizontal="left"/>
    </xf>
    <xf numFmtId="0" fontId="1" fillId="8" borderId="0" xfId="0" applyFont="1" applyFill="1" applyAlignment="1">
      <alignment horizontal="left"/>
    </xf>
    <xf numFmtId="0" fontId="4" fillId="2" borderId="0" xfId="0" applyFont="1" applyFill="1" applyAlignment="1">
      <alignment horizontal="left" vertical="top" wrapText="1"/>
    </xf>
    <xf numFmtId="0" fontId="3" fillId="2" borderId="0" xfId="0" applyFont="1" applyFill="1"/>
    <xf numFmtId="0" fontId="18" fillId="2" borderId="0" xfId="0" applyFont="1" applyFill="1"/>
    <xf numFmtId="0" fontId="18" fillId="2" borderId="0" xfId="0" applyFont="1" applyFill="1" applyAlignment="1">
      <alignment horizontal="left"/>
    </xf>
    <xf numFmtId="0" fontId="18" fillId="2" borderId="2" xfId="0" applyFont="1" applyFill="1" applyBorder="1" applyAlignment="1">
      <alignment horizontal="right" indent="1"/>
    </xf>
    <xf numFmtId="0" fontId="18" fillId="2" borderId="0" xfId="0" applyFont="1" applyFill="1" applyAlignment="1">
      <alignment horizontal="left" indent="1"/>
    </xf>
    <xf numFmtId="164" fontId="18" fillId="2" borderId="0" xfId="0" applyNumberFormat="1" applyFont="1" applyFill="1" applyAlignment="1">
      <alignment horizontal="left"/>
    </xf>
    <xf numFmtId="49" fontId="18" fillId="2" borderId="0" xfId="0" applyNumberFormat="1" applyFont="1" applyFill="1" applyAlignment="1">
      <alignment horizontal="left"/>
    </xf>
    <xf numFmtId="0" fontId="18" fillId="2" borderId="2" xfId="0" applyFont="1" applyFill="1" applyBorder="1"/>
    <xf numFmtId="0" fontId="3" fillId="2" borderId="2" xfId="0" applyFont="1" applyFill="1" applyBorder="1" applyAlignment="1">
      <alignment horizontal="right" indent="1"/>
    </xf>
    <xf numFmtId="0" fontId="18" fillId="2" borderId="0" xfId="0" applyFont="1" applyFill="1" applyAlignment="1" applyProtection="1">
      <alignment horizontal="left" indent="1"/>
      <protection locked="0"/>
    </xf>
    <xf numFmtId="0" fontId="19" fillId="2" borderId="2" xfId="0" applyFont="1" applyFill="1" applyBorder="1" applyAlignment="1">
      <alignment horizontal="right" indent="1"/>
    </xf>
    <xf numFmtId="49" fontId="18" fillId="2" borderId="0" xfId="0" applyNumberFormat="1" applyFont="1" applyFill="1" applyAlignment="1" applyProtection="1">
      <alignment horizontal="left" indent="1"/>
      <protection locked="0"/>
    </xf>
    <xf numFmtId="164" fontId="18" fillId="2" borderId="0" xfId="0" applyNumberFormat="1" applyFont="1" applyFill="1" applyAlignment="1">
      <alignment horizontal="right" indent="1"/>
    </xf>
    <xf numFmtId="0" fontId="19" fillId="2" borderId="0" xfId="0" applyFont="1" applyFill="1" applyAlignment="1">
      <alignment horizontal="left" indent="1"/>
    </xf>
    <xf numFmtId="0" fontId="3" fillId="2" borderId="4" xfId="0" applyFont="1" applyFill="1" applyBorder="1" applyAlignment="1">
      <alignment horizontal="right" indent="1"/>
    </xf>
    <xf numFmtId="164" fontId="3" fillId="2" borderId="3" xfId="0" applyNumberFormat="1" applyFont="1" applyFill="1" applyBorder="1" applyAlignment="1">
      <alignment horizontal="left" indent="1"/>
    </xf>
    <xf numFmtId="0" fontId="3" fillId="2" borderId="0" xfId="0" applyFont="1" applyFill="1" applyAlignment="1">
      <alignment horizontal="right" indent="1"/>
    </xf>
    <xf numFmtId="164" fontId="18" fillId="2" borderId="0" xfId="0" applyNumberFormat="1" applyFont="1" applyFill="1" applyAlignment="1">
      <alignment horizontal="center"/>
    </xf>
    <xf numFmtId="0" fontId="18" fillId="2" borderId="0" xfId="1" applyFont="1" applyFill="1" applyBorder="1" applyAlignment="1">
      <alignment horizontal="left"/>
    </xf>
    <xf numFmtId="49" fontId="4" fillId="0" borderId="1" xfId="0" applyNumberFormat="1" applyFont="1" applyBorder="1" applyAlignment="1" applyProtection="1">
      <alignment horizontal="center"/>
      <protection locked="0"/>
    </xf>
    <xf numFmtId="49" fontId="1" fillId="2" borderId="0" xfId="0" applyNumberFormat="1" applyFont="1" applyFill="1"/>
    <xf numFmtId="0" fontId="1" fillId="2" borderId="0" xfId="0" applyFont="1" applyFill="1" applyAlignment="1">
      <alignment horizontal="right" indent="1"/>
    </xf>
    <xf numFmtId="0" fontId="1" fillId="2" borderId="0" xfId="0" applyFont="1" applyFill="1" applyAlignment="1">
      <alignment horizontal="left" vertical="top" wrapText="1"/>
    </xf>
    <xf numFmtId="0" fontId="1" fillId="2" borderId="0" xfId="0" applyFont="1" applyFill="1" applyAlignment="1">
      <alignment horizontal="left" wrapText="1"/>
    </xf>
    <xf numFmtId="0" fontId="3" fillId="2" borderId="0" xfId="0" applyFont="1" applyFill="1" applyAlignment="1">
      <alignment horizontal="left"/>
    </xf>
    <xf numFmtId="0" fontId="3" fillId="2" borderId="0" xfId="0" applyFont="1" applyFill="1" applyAlignment="1">
      <alignment horizontal="center"/>
    </xf>
    <xf numFmtId="0" fontId="18" fillId="2" borderId="0" xfId="0" applyFont="1" applyFill="1" applyAlignment="1">
      <alignment horizontal="center"/>
    </xf>
    <xf numFmtId="0" fontId="18" fillId="2" borderId="0" xfId="0" applyFont="1" applyFill="1" applyAlignment="1">
      <alignment horizontal="right" indent="1"/>
    </xf>
    <xf numFmtId="0" fontId="18" fillId="2" borderId="0" xfId="0" applyFont="1" applyFill="1" applyAlignment="1">
      <alignment horizontal="left" wrapText="1"/>
    </xf>
    <xf numFmtId="0" fontId="1" fillId="2" borderId="0" xfId="0" applyFont="1" applyFill="1" applyAlignment="1">
      <alignment horizontal="left" vertical="top" wrapText="1"/>
    </xf>
    <xf numFmtId="0" fontId="14" fillId="2" borderId="0" xfId="0" applyFont="1" applyFill="1" applyAlignment="1">
      <alignment horizontal="left"/>
    </xf>
    <xf numFmtId="0" fontId="1" fillId="2" borderId="0" xfId="0" applyFont="1" applyFill="1" applyAlignment="1">
      <alignment horizontal="left" wrapText="1"/>
    </xf>
    <xf numFmtId="0" fontId="13" fillId="2" borderId="0" xfId="0" applyFont="1" applyFill="1" applyAlignment="1">
      <alignment horizontal="left"/>
    </xf>
    <xf numFmtId="0" fontId="9" fillId="2" borderId="0" xfId="0" applyFont="1" applyFill="1" applyAlignment="1">
      <alignment horizontal="left"/>
    </xf>
    <xf numFmtId="0" fontId="6"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horizontal="center"/>
    </xf>
    <xf numFmtId="0" fontId="1" fillId="3" borderId="0" xfId="0" applyFont="1" applyFill="1" applyAlignment="1">
      <alignment horizontal="left" vertical="top" wrapText="1"/>
    </xf>
    <xf numFmtId="0" fontId="1" fillId="3" borderId="0" xfId="0" applyFont="1" applyFill="1" applyAlignment="1">
      <alignment horizontal="left" wrapText="1"/>
    </xf>
    <xf numFmtId="0" fontId="8" fillId="3" borderId="0" xfId="0" applyFont="1" applyFill="1" applyAlignment="1">
      <alignment horizontal="left"/>
    </xf>
    <xf numFmtId="0" fontId="4" fillId="3" borderId="0" xfId="0" applyFont="1" applyFill="1" applyAlignment="1">
      <alignment horizontal="right" indent="1"/>
    </xf>
    <xf numFmtId="49" fontId="4" fillId="3" borderId="0" xfId="0" applyNumberFormat="1" applyFont="1" applyFill="1" applyAlignment="1">
      <alignment horizontal="right" indent="1"/>
    </xf>
    <xf numFmtId="0" fontId="3" fillId="2" borderId="0" xfId="0" applyFont="1" applyFill="1" applyAlignment="1">
      <alignment horizontal="left"/>
    </xf>
    <xf numFmtId="0" fontId="3" fillId="2" borderId="0" xfId="0" applyFont="1" applyFill="1" applyAlignment="1">
      <alignment horizontal="center"/>
    </xf>
    <xf numFmtId="0" fontId="18" fillId="2" borderId="0" xfId="0" applyFont="1" applyFill="1" applyAlignment="1">
      <alignment horizontal="center"/>
    </xf>
    <xf numFmtId="0" fontId="18" fillId="2" borderId="0" xfId="0" applyFont="1" applyFill="1" applyAlignment="1">
      <alignment horizontal="right" indent="1"/>
    </xf>
    <xf numFmtId="49" fontId="18" fillId="2" borderId="0" xfId="0" applyNumberFormat="1" applyFont="1" applyFill="1" applyAlignment="1">
      <alignment horizontal="right" indent="1"/>
    </xf>
    <xf numFmtId="0" fontId="18" fillId="2" borderId="0" xfId="0" applyFont="1" applyFill="1" applyAlignment="1">
      <alignment horizontal="left" wrapText="1"/>
    </xf>
    <xf numFmtId="0" fontId="18" fillId="2" borderId="0" xfId="0" applyFont="1" applyFill="1" applyAlignment="1">
      <alignment horizontal="left" vertical="top" wrapText="1"/>
    </xf>
    <xf numFmtId="0" fontId="1" fillId="2" borderId="0" xfId="0" applyFont="1" applyFill="1" applyAlignment="1">
      <alignment horizontal="right" indent="1"/>
    </xf>
    <xf numFmtId="0" fontId="3" fillId="0" borderId="0" xfId="0" applyFont="1" applyFill="1" applyAlignment="1">
      <alignment horizontal="left"/>
    </xf>
    <xf numFmtId="0" fontId="18" fillId="0" borderId="0" xfId="0" applyFont="1" applyFill="1" applyAlignment="1">
      <alignment horizontal="left"/>
    </xf>
    <xf numFmtId="49" fontId="18" fillId="0" borderId="0" xfId="0" applyNumberFormat="1" applyFont="1" applyFill="1" applyAlignment="1">
      <alignment horizontal="left"/>
    </xf>
    <xf numFmtId="1" fontId="18" fillId="0" borderId="0" xfId="0" applyNumberFormat="1" applyFont="1" applyFill="1" applyAlignment="1">
      <alignment horizontal="left"/>
    </xf>
    <xf numFmtId="164" fontId="18" fillId="0" borderId="0" xfId="0" applyNumberFormat="1" applyFont="1" applyFill="1" applyAlignment="1">
      <alignment horizontal="left"/>
    </xf>
    <xf numFmtId="165" fontId="18" fillId="0" borderId="0" xfId="0" applyNumberFormat="1" applyFont="1" applyFill="1" applyAlignment="1">
      <alignment horizontal="left"/>
    </xf>
  </cellXfs>
  <cellStyles count="2">
    <cellStyle name="Link" xfId="1" builtinId="8"/>
    <cellStyle name="Standard" xfId="0" builtinId="0"/>
  </cellStyles>
  <dxfs count="354">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fill>
        <patternFill patternType="none">
          <fgColor indexed="64"/>
          <bgColor auto="1"/>
        </patternFill>
      </fill>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fill>
        <patternFill patternType="none">
          <fgColor indexed="64"/>
          <bgColor auto="1"/>
        </patternFill>
      </fill>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fill>
        <patternFill patternType="none">
          <fgColor indexed="64"/>
          <bgColor auto="1"/>
        </patternFill>
      </fill>
    </dxf>
    <dxf>
      <font>
        <strike val="0"/>
        <outline val="0"/>
        <shadow val="0"/>
        <u val="none"/>
        <vertAlign val="baseline"/>
        <sz val="11"/>
        <color theme="0"/>
        <name val="Tahoma"/>
        <family val="2"/>
        <scheme val="none"/>
      </font>
      <fill>
        <patternFill patternType="none">
          <fgColor indexed="64"/>
          <bgColor auto="1"/>
        </patternFill>
      </fill>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fill>
        <patternFill patternType="none">
          <fgColor indexed="64"/>
          <bgColor auto="1"/>
        </patternFill>
      </fill>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patternType="none">
          <fgColor indexed="64"/>
          <bgColor auto="1"/>
        </patternFill>
      </fill>
      <alignment horizontal="left" vertical="bottom" textRotation="0" wrapText="0" indent="0" justifyLastLine="0" shrinkToFit="0" readingOrder="0"/>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font>
        <b val="0"/>
        <i val="0"/>
        <strike val="0"/>
        <condense val="0"/>
        <extend val="0"/>
        <outline val="0"/>
        <shadow val="0"/>
        <u val="none"/>
        <vertAlign val="baseline"/>
        <sz val="11"/>
        <color theme="1"/>
        <name val="Tahoma"/>
        <family val="2"/>
        <scheme val="none"/>
      </font>
    </dxf>
    <dxf>
      <border outline="0">
        <top style="medium">
          <color theme="1"/>
        </top>
      </border>
    </dxf>
    <dxf>
      <font>
        <b val="0"/>
        <i val="0"/>
        <strike val="0"/>
        <condense val="0"/>
        <extend val="0"/>
        <outline val="0"/>
        <shadow val="0"/>
        <u val="none"/>
        <vertAlign val="baseline"/>
        <sz val="11"/>
        <color theme="1"/>
        <name val="Tahoma"/>
        <family val="2"/>
        <scheme val="none"/>
      </font>
    </dxf>
    <dxf>
      <border outline="0">
        <bottom style="medium">
          <color theme="1"/>
        </bottom>
      </border>
    </dxf>
    <dxf>
      <font>
        <b/>
        <i val="0"/>
        <strike val="0"/>
        <condense val="0"/>
        <extend val="0"/>
        <outline val="0"/>
        <shadow val="0"/>
        <u val="none"/>
        <vertAlign val="baseline"/>
        <sz val="11"/>
        <color theme="0"/>
        <name val="Tahoma"/>
        <family val="2"/>
        <scheme val="none"/>
      </font>
      <fill>
        <patternFill patternType="solid">
          <fgColor theme="1"/>
          <bgColor theme="1"/>
        </patternFill>
      </fill>
      <alignment horizontal="left" vertical="bottom"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theme="0"/>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164" formatCode="#,##0.00\ &quot;€&quot;"/>
      <fill>
        <patternFill>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dxf>
    <dxf>
      <font>
        <strike val="0"/>
        <outline val="0"/>
        <shadow val="0"/>
        <u val="none"/>
        <vertAlign val="baseline"/>
        <sz val="11"/>
        <color theme="0"/>
        <name val="Tahoma"/>
        <family val="2"/>
        <scheme val="none"/>
      </font>
      <fill>
        <patternFill>
          <fgColor indexed="64"/>
          <bgColor theme="0"/>
        </patternFill>
      </fill>
    </dxf>
    <dxf>
      <font>
        <b val="0"/>
        <i val="0"/>
        <strike val="0"/>
        <condense val="0"/>
        <extend val="0"/>
        <outline val="0"/>
        <shadow val="0"/>
        <u val="none"/>
        <vertAlign val="baseline"/>
        <sz val="11"/>
        <color auto="1"/>
        <name val="Tahoma"/>
        <family val="2"/>
        <scheme val="none"/>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alignment horizontal="general" vertical="bottom" textRotation="0" wrapText="0" indent="0" justifyLastLine="0" shrinkToFit="0" readingOrder="0"/>
    </dxf>
    <dxf>
      <font>
        <strike val="0"/>
        <outline val="0"/>
        <shadow val="0"/>
        <u val="none"/>
        <vertAlign val="baseline"/>
        <sz val="11"/>
        <color auto="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numFmt numFmtId="0" formatCode="General"/>
      <alignment horizontal="general"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general"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numFmt numFmtId="164" formatCode="#,##0.00\ &quot;€&quot;"/>
      <alignment horizontal="center" vertical="bottom" textRotation="0" wrapText="0" indent="0" justifyLastLine="0" shrinkToFit="0" readingOrder="0"/>
    </dxf>
    <dxf>
      <font>
        <b val="0"/>
        <i val="0"/>
        <strike val="0"/>
        <condense val="0"/>
        <extend val="0"/>
        <outline val="0"/>
        <shadow val="0"/>
        <u val="none"/>
        <vertAlign val="baseline"/>
        <sz val="11"/>
        <color theme="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center"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indent="0" justifyLastLine="0" shrinkToFit="0" readingOrder="0"/>
    </dxf>
    <dxf>
      <font>
        <strike val="0"/>
        <outline val="0"/>
        <shadow val="0"/>
        <u val="none"/>
        <vertAlign val="baseline"/>
        <sz val="11"/>
        <name val="Tahoma"/>
        <family val="2"/>
        <scheme val="none"/>
      </font>
      <numFmt numFmtId="0" formatCode="General"/>
      <alignment horizontal="left" vertical="bottom" textRotation="0" wrapText="0" indent="0" justifyLastLine="0" shrinkToFit="0" readingOrder="0"/>
    </dxf>
    <dxf>
      <font>
        <strike val="0"/>
        <outline val="0"/>
        <shadow val="0"/>
        <u val="none"/>
        <vertAlign val="baseline"/>
        <sz val="11"/>
        <name val="Tahoma"/>
        <family val="2"/>
        <scheme val="none"/>
      </font>
    </dxf>
    <dxf>
      <font>
        <strike val="0"/>
        <outline val="0"/>
        <shadow val="0"/>
        <u val="none"/>
        <vertAlign val="baseline"/>
        <sz val="11"/>
        <color theme="0"/>
        <name val="Tahoma"/>
        <family val="2"/>
        <scheme val="none"/>
      </font>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164" formatCode="#,##0.00\ &quot;€&quot;"/>
      <fill>
        <patternFill>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dxf>
    <dxf>
      <font>
        <strike val="0"/>
        <outline val="0"/>
        <shadow val="0"/>
        <u val="none"/>
        <vertAlign val="baseline"/>
        <sz val="11"/>
        <color theme="0"/>
        <name val="Tahoma"/>
        <family val="2"/>
        <scheme val="none"/>
      </font>
      <fill>
        <patternFill>
          <fgColor indexed="64"/>
          <bgColor theme="0"/>
        </patternFill>
      </fill>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164" formatCode="#,##0.00\ &quot;€&quo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164" formatCode="#,##0.00\ &quot;€&quo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164" formatCode="#,##0.00\ &quot;€&quo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164" formatCode="#,##0.00\ &quot;€&quo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164" formatCode="#,##0.00\ &quot;€&quo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164" formatCode="#,##0.00\ &quot;€&quo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numFmt numFmtId="0" formatCode="General"/>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left" vertical="bottom" textRotation="0" wrapTex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left" vertical="bottom" textRotation="0" wrapTex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general"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164" formatCode="#,##0.00\ &quot;€&quot;"/>
      <fill>
        <patternFill>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center"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numFmt numFmtId="0" formatCode="General"/>
      <fill>
        <patternFill>
          <fgColor indexed="64"/>
          <bgColor theme="0"/>
        </patternFill>
      </fill>
      <alignment horizontal="left" vertical="bottom" textRotation="0" wrapText="0" indent="0" justifyLastLine="0" shrinkToFit="0" readingOrder="0"/>
    </dxf>
    <dxf>
      <font>
        <strike val="0"/>
        <outline val="0"/>
        <shadow val="0"/>
        <u val="none"/>
        <vertAlign val="baseline"/>
        <sz val="11"/>
        <color theme="0"/>
        <name val="Tahoma"/>
        <family val="2"/>
        <scheme val="none"/>
      </font>
      <fill>
        <patternFill>
          <fgColor indexed="64"/>
          <bgColor theme="0"/>
        </patternFill>
      </fill>
    </dxf>
    <dxf>
      <font>
        <strike val="0"/>
        <outline val="0"/>
        <shadow val="0"/>
        <u val="none"/>
        <vertAlign val="baseline"/>
        <sz val="11"/>
        <color theme="0"/>
        <name val="Tahoma"/>
        <family val="2"/>
        <scheme val="none"/>
      </font>
      <fill>
        <patternFill>
          <fgColor indexed="64"/>
          <bgColor theme="0"/>
        </patternFill>
      </fill>
    </dxf>
    <dxf>
      <font>
        <b val="0"/>
        <i val="0"/>
        <strike val="0"/>
        <condense val="0"/>
        <extend val="0"/>
        <outline val="0"/>
        <shadow val="0"/>
        <u val="none"/>
        <vertAlign val="baseline"/>
        <sz val="11"/>
        <color theme="1"/>
        <name val="Tahoma"/>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Tahoma"/>
        <family val="2"/>
        <scheme val="none"/>
      </font>
      <alignment horizontal="left" vertical="bottom"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center" vertical="bottom" textRotation="0" wrapText="0" indent="0" justifyLastLine="0" shrinkToFit="0" readingOrder="0"/>
      <border>
        <left style="thin">
          <color theme="1"/>
        </left>
        <right style="thin">
          <color theme="1"/>
        </right>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indexed="65"/>
        </patternFill>
      </fill>
      <alignment horizontal="left" vertical="bottom" textRotation="0" wrapText="0" indent="0" justifyLastLine="0" shrinkToFit="0" readingOrder="0"/>
      <border>
        <right style="thin">
          <color theme="1"/>
        </right>
      </border>
      <protection locked="0" hidden="0"/>
    </dxf>
    <dxf>
      <border outline="0">
        <top style="medium">
          <color theme="1"/>
        </top>
      </border>
    </dxf>
    <dxf>
      <font>
        <b val="0"/>
        <i val="0"/>
        <strike val="0"/>
        <condense val="0"/>
        <extend val="0"/>
        <outline val="0"/>
        <shadow val="0"/>
        <u val="none"/>
        <vertAlign val="baseline"/>
        <sz val="11"/>
        <color auto="1"/>
        <name val="Tahoma"/>
        <family val="2"/>
        <scheme val="none"/>
      </font>
      <fill>
        <patternFill patternType="none">
          <fgColor indexed="64"/>
          <bgColor indexed="65"/>
        </patternFill>
      </fill>
      <protection locked="0" hidden="0"/>
    </dxf>
    <dxf>
      <border outline="0">
        <bottom style="medium">
          <color theme="1"/>
        </bottom>
      </border>
    </dxf>
    <dxf>
      <font>
        <b/>
        <i val="0"/>
        <strike val="0"/>
        <condense val="0"/>
        <extend val="0"/>
        <outline val="0"/>
        <shadow val="0"/>
        <u val="none"/>
        <vertAlign val="baseline"/>
        <sz val="11"/>
        <color theme="0"/>
        <name val="Tahoma"/>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bottom/>
      </border>
      <protection locked="1" hidden="0"/>
    </dxf>
    <dxf>
      <font>
        <b val="0"/>
        <i val="0"/>
        <strike val="0"/>
        <condense val="0"/>
        <extend val="0"/>
        <outline val="0"/>
        <shadow val="0"/>
        <u val="none"/>
        <vertAlign val="baseline"/>
        <sz val="11"/>
        <color theme="1"/>
        <name val="Tahoma"/>
        <family val="2"/>
        <scheme val="none"/>
      </font>
      <alignment horizontal="left" vertical="bottom" textRotation="0" wrapTex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Tahoma"/>
        <family val="2"/>
        <scheme val="none"/>
      </font>
      <alignment horizontal="left" vertical="bottom" textRotation="0" wrapText="0" justifyLastLine="0" shrinkToFit="0" readingOrder="0"/>
      <protection locked="0" hidden="0"/>
    </dxf>
    <dxf>
      <font>
        <b/>
        <i val="0"/>
        <strike val="0"/>
        <condense val="0"/>
        <extend val="0"/>
        <outline val="0"/>
        <shadow val="0"/>
        <u val="none"/>
        <vertAlign val="baseline"/>
        <sz val="11"/>
        <color theme="1"/>
        <name val="Tahoma"/>
        <family val="2"/>
        <scheme val="none"/>
      </font>
      <alignment horizontal="left" vertical="bottom" textRotation="0" wrapText="0" indent="1" justifyLastLine="0" shrinkToFit="0" readingOrder="0"/>
      <protection locked="1" hidden="0"/>
    </dxf>
  </dxfs>
  <tableStyles count="0" defaultTableStyle="TableStyleMedium2" defaultPivotStyle="PivotStyleLight16"/>
  <colors>
    <mruColors>
      <color rgb="FF569E31"/>
      <color rgb="FF4A94FF"/>
      <color rgb="FFB9085F"/>
      <color rgb="FF8A1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B8:G19" totalsRowShown="0" headerRowDxfId="353" dataDxfId="352">
  <autoFilter ref="B8:G19"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Nachname" dataDxfId="351"/>
    <tableColumn id="6" xr3:uid="{00000000-0010-0000-0000-000006000000}" name="Vorname" dataDxfId="350"/>
    <tableColumn id="2" xr3:uid="{00000000-0010-0000-0000-000002000000}" name="Disziplin" dataDxfId="349"/>
    <tableColumn id="3" xr3:uid="{00000000-0010-0000-0000-000003000000}" name="E-Mail" dataDxfId="348"/>
    <tableColumn id="5" xr3:uid="{19EE7848-64A0-48DF-A595-2617D560092D}" name="Lizenz" dataDxfId="347"/>
    <tableColumn id="4" xr3:uid="{00000000-0010-0000-0000-000004000000}" name="Anmerkungen" dataDxfId="346"/>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52CBD8A-31BC-4849-8EF0-5E72E07F0DE5}" name="msviii" displayName="msviii" ref="D149:H165" totalsRowShown="0" headerRowDxfId="281" dataDxfId="280">
  <autoFilter ref="D149:H165" xr:uid="{352CBD8A-31BC-4849-8EF0-5E72E07F0DE5}">
    <filterColumn colId="0" hiddenButton="1"/>
    <filterColumn colId="1" hiddenButton="1"/>
    <filterColumn colId="2" hiddenButton="1"/>
    <filterColumn colId="3" hiddenButton="1"/>
    <filterColumn colId="4" hiddenButton="1"/>
  </autoFilter>
  <tableColumns count="5">
    <tableColumn id="1" xr3:uid="{44904448-19F8-4918-86E8-CD54C9683B1A}" name="Nachname" dataDxfId="279"/>
    <tableColumn id="2" xr3:uid="{9B55E9B6-2ED7-44B3-A39C-01C583F6D041}" name="Vorname" dataDxfId="278"/>
    <tableColumn id="3" xr3:uid="{21DDFAD2-D847-4074-969F-570AB938E4AC}" name="Geschlecht" dataDxfId="277"/>
    <tableColumn id="4" xr3:uid="{79DA5C64-654C-4CF7-94F2-1B6227152658}" name="Jahrgang" dataDxfId="276"/>
    <tableColumn id="5" xr3:uid="{6A940D7C-20C1-43EB-8057-7890C77EBFD8}" name="DTB-ID (nur TGM/TGW)" dataDxfId="275"/>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6640337-81D9-4DF3-8DE1-60D0D2245840}" name="msix" displayName="msix" ref="D167:H183" totalsRowShown="0" headerRowDxfId="274" dataDxfId="273">
  <autoFilter ref="D167:H183" xr:uid="{C6640337-81D9-4DF3-8DE1-60D0D2245840}">
    <filterColumn colId="0" hiddenButton="1"/>
    <filterColumn colId="1" hiddenButton="1"/>
    <filterColumn colId="2" hiddenButton="1"/>
    <filterColumn colId="3" hiddenButton="1"/>
    <filterColumn colId="4" hiddenButton="1"/>
  </autoFilter>
  <tableColumns count="5">
    <tableColumn id="1" xr3:uid="{967C29EA-4C73-4D87-B2A0-B4A89129EDF6}" name="Nachname" dataDxfId="272"/>
    <tableColumn id="2" xr3:uid="{5AFD86D1-B87D-480F-8A6E-A627DC4CB31F}" name="Vorname" dataDxfId="271"/>
    <tableColumn id="3" xr3:uid="{8A8EC2F2-344E-46A0-A049-60BDFD01C021}" name="Geschlecht" dataDxfId="270"/>
    <tableColumn id="4" xr3:uid="{F4BC8241-D20F-437C-846F-6A47D8CDE937}" name="Jahrgang" dataDxfId="269"/>
    <tableColumn id="5" xr3:uid="{9549392D-549F-4261-AA18-B081C6E8C5A0}" name="DTB-ID (nur TGM/TGW)" dataDxfId="268"/>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04CD4A0-0254-4255-8C3C-8F9DDC59EC0C}" name="msx" displayName="msx" ref="D185:H201" totalsRowShown="0" headerRowDxfId="267" dataDxfId="266">
  <autoFilter ref="D185:H201" xr:uid="{204CD4A0-0254-4255-8C3C-8F9DDC59EC0C}">
    <filterColumn colId="0" hiddenButton="1"/>
    <filterColumn colId="1" hiddenButton="1"/>
    <filterColumn colId="2" hiddenButton="1"/>
    <filterColumn colId="3" hiddenButton="1"/>
    <filterColumn colId="4" hiddenButton="1"/>
  </autoFilter>
  <tableColumns count="5">
    <tableColumn id="1" xr3:uid="{75662E34-07DB-4955-8EC9-D9CE7EEB3956}" name="Nachname" dataDxfId="265"/>
    <tableColumn id="2" xr3:uid="{D4A12615-C508-48EE-B64B-525DB69BB9AB}" name="Vorname" dataDxfId="264"/>
    <tableColumn id="3" xr3:uid="{8A506DA8-B63D-4D7C-B937-2C0C5A63BF19}" name="Geschlecht" dataDxfId="263"/>
    <tableColumn id="4" xr3:uid="{12B4DA84-4981-4A78-B7FA-447DEE687B7D}" name="Jahrgang" dataDxfId="262"/>
    <tableColumn id="5" xr3:uid="{3BF4FA63-AFF4-4735-9DF2-19D884FAAD1D}" name="DTB-ID (nur TGM/TGW)" dataDxfId="261"/>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F1BDF62-3542-4150-9949-FB73B1D6C56F}" name="msxi" displayName="msxi" ref="D203:H219" totalsRowShown="0" headerRowDxfId="260" dataDxfId="259">
  <autoFilter ref="D203:H219" xr:uid="{9F1BDF62-3542-4150-9949-FB73B1D6C56F}">
    <filterColumn colId="0" hiddenButton="1"/>
    <filterColumn colId="1" hiddenButton="1"/>
    <filterColumn colId="2" hiddenButton="1"/>
    <filterColumn colId="3" hiddenButton="1"/>
    <filterColumn colId="4" hiddenButton="1"/>
  </autoFilter>
  <tableColumns count="5">
    <tableColumn id="1" xr3:uid="{E8BD8755-7426-41B2-A2FD-C37FD66A2BFC}" name="Nachname" dataDxfId="258"/>
    <tableColumn id="2" xr3:uid="{37ADF54C-6B3D-4005-B151-7820B09C4C9F}" name="Vorname" dataDxfId="257"/>
    <tableColumn id="3" xr3:uid="{06BDF81F-A1FF-4322-A01B-9E2135E96C18}" name="Geschlecht" dataDxfId="256"/>
    <tableColumn id="4" xr3:uid="{91738523-6801-460A-9EFE-36CDF30060FE}" name="Jahrgang" dataDxfId="255"/>
    <tableColumn id="5" xr3:uid="{A4350BF3-564F-4757-AFDE-0A11A642BF13}" name="DTB-ID (nur TGM/TGW)" dataDxfId="254"/>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46098E6-3010-4D5D-BEDD-9991508D5DA8}" name="msxii" displayName="msxii" ref="D221:H237" totalsRowShown="0" headerRowDxfId="253" dataDxfId="252">
  <autoFilter ref="D221:H237" xr:uid="{E46098E6-3010-4D5D-BEDD-9991508D5DA8}">
    <filterColumn colId="0" hiddenButton="1"/>
    <filterColumn colId="1" hiddenButton="1"/>
    <filterColumn colId="2" hiddenButton="1"/>
    <filterColumn colId="3" hiddenButton="1"/>
    <filterColumn colId="4" hiddenButton="1"/>
  </autoFilter>
  <tableColumns count="5">
    <tableColumn id="1" xr3:uid="{0E427AE2-4172-4659-BDDB-A4D2B2C4823E}" name="Nachname" dataDxfId="251"/>
    <tableColumn id="2" xr3:uid="{16361942-CB56-4654-9781-33E6284E2182}" name="Vorname" dataDxfId="250"/>
    <tableColumn id="3" xr3:uid="{9E878943-C2BF-4538-8BEB-7CEA8F776BA8}" name="Geschlecht" dataDxfId="249"/>
    <tableColumn id="4" xr3:uid="{2BDDE967-10EB-4C1C-B691-012A4AFEE1D5}" name="Jahrgang" dataDxfId="248"/>
    <tableColumn id="5" xr3:uid="{F18A2A7C-D268-4C22-9595-FF13F6953A4D}" name="DTB-ID (nur TGM/TGW)" dataDxfId="247"/>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5DFFDD4-C34A-49B6-9D49-E6488CFA4040}" name="msxiii" displayName="msxiii" ref="D239:H255" totalsRowShown="0" headerRowDxfId="246" dataDxfId="245">
  <autoFilter ref="D239:H255" xr:uid="{65DFFDD4-C34A-49B6-9D49-E6488CFA4040}">
    <filterColumn colId="0" hiddenButton="1"/>
    <filterColumn colId="1" hiddenButton="1"/>
    <filterColumn colId="2" hiddenButton="1"/>
    <filterColumn colId="3" hiddenButton="1"/>
    <filterColumn colId="4" hiddenButton="1"/>
  </autoFilter>
  <tableColumns count="5">
    <tableColumn id="1" xr3:uid="{D8269184-5E10-46DC-B396-673FD2E15D99}" name="Nachname" dataDxfId="244"/>
    <tableColumn id="2" xr3:uid="{D7BFB5C3-47DE-43D8-B843-B40640F3C654}" name="Vorname" dataDxfId="243"/>
    <tableColumn id="3" xr3:uid="{CE53FB87-03F1-4FF9-A5BE-44DBF8A1AA8D}" name="Geschlecht" dataDxfId="242"/>
    <tableColumn id="4" xr3:uid="{9BBCD2AE-1E80-4C7E-8C22-AFE1832B5C0D}" name="Jahrgang" dataDxfId="241"/>
    <tableColumn id="5" xr3:uid="{7650B5F5-76AD-4DEC-B2E3-8C9DAD628C50}" name="DTB-ID (nur TGM/TGW)" dataDxfId="240"/>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D5AFA5-B108-4ECF-9E92-430A7424490D}" name="SGWI" displayName="SGWI" ref="N15:N21" totalsRowShown="0" headerRowDxfId="32" dataDxfId="31">
  <autoFilter ref="N15:N21" xr:uid="{FFD5AFA5-B108-4ECF-9E92-430A7424490D}"/>
  <tableColumns count="1">
    <tableColumn id="1" xr3:uid="{31BF90FD-834F-4646-BDA2-899FB60C4792}" name="SGWI" dataDxfId="3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9EAAA4D-7AE1-4213-8600-AE09BC595334}" name="SGWII" displayName="SGWII" ref="P15:P22" totalsRowShown="0" headerRowDxfId="29" dataDxfId="28">
  <autoFilter ref="P15:P22" xr:uid="{29EAAA4D-7AE1-4213-8600-AE09BC595334}"/>
  <tableColumns count="1">
    <tableColumn id="1" xr3:uid="{01EE7112-F88C-4340-82E1-DA40F41A8DD5}" name="SGWII" dataDxfId="3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538CF03-3BA6-4007-819D-37E0E7007385}" name="TGMJu" displayName="TGMJu" ref="R15:R23" totalsRowShown="0" headerRowDxfId="26" dataDxfId="25">
  <autoFilter ref="R15:R23" xr:uid="{B538CF03-3BA6-4007-819D-37E0E7007385}"/>
  <tableColumns count="1">
    <tableColumn id="1" xr3:uid="{14E49E73-FD3A-4390-861B-F3BC536C6B1A}" name="TGMJu" dataDxfId="27"/>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5833EAA-3723-4784-B3A2-E4EA9B523FD4}" name="TGMJ" displayName="TGMJ" ref="T15:T25" totalsRowShown="0" headerRowDxfId="23" dataDxfId="22">
  <autoFilter ref="T15:T25" xr:uid="{25833EAA-3723-4784-B3A2-E4EA9B523FD4}"/>
  <tableColumns count="1">
    <tableColumn id="1" xr3:uid="{2E3D3EDA-7B54-4F42-A203-F816A298BC8A}" name="TGMJ"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ms" displayName="ms" ref="B7:L20" totalsRowShown="0" headerRowDxfId="345" dataDxfId="343" headerRowBorderDxfId="344" tableBorderDxfId="342">
  <autoFilter ref="B7:L20"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2" xr3:uid="{00000000-0010-0000-0100-000002000000}" name="Mannschaft" dataDxfId="341"/>
    <tableColumn id="3" xr3:uid="{00000000-0010-0000-0100-000003000000}" name="Klasse" dataDxfId="340"/>
    <tableColumn id="6" xr3:uid="{00000000-0010-0000-0100-000006000000}" name="Tu" dataDxfId="339"/>
    <tableColumn id="7" xr3:uid="{00000000-0010-0000-0100-000007000000}" name="Si" dataDxfId="338"/>
    <tableColumn id="8" xr3:uid="{00000000-0010-0000-0100-000008000000}" name="Ta" dataDxfId="337"/>
    <tableColumn id="9" xr3:uid="{00000000-0010-0000-0100-000009000000}" name="Gym" dataDxfId="336"/>
    <tableColumn id="10" xr3:uid="{00000000-0010-0000-0100-00000A000000}" name="Schw" dataDxfId="335"/>
    <tableColumn id="11" xr3:uid="{00000000-0010-0000-0100-00000B000000}" name="PSt" dataDxfId="334"/>
    <tableColumn id="12" xr3:uid="{00000000-0010-0000-0100-00000C000000}" name="OL" dataDxfId="333"/>
    <tableColumn id="13" xr3:uid="{00000000-0010-0000-0100-00000D000000}" name="Wurf" dataDxfId="332"/>
    <tableColumn id="1" xr3:uid="{DB3578F2-9D7B-4DCD-8C3A-E98AC36E11E0}" name="Benötigte Geräte Turnen" dataDxfId="331"/>
  </tableColumns>
  <tableStyleInfo name="TableStyleMedium15"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AA7F2C2-18BE-4371-8C55-B7ADDF9B1649}" name="TGME" displayName="TGME" ref="V15:V91" headerRowDxfId="20" dataDxfId="18" totalsRowDxfId="19">
  <autoFilter ref="V15:V91" xr:uid="{DAA7F2C2-18BE-4371-8C55-B7ADDF9B1649}"/>
  <tableColumns count="1">
    <tableColumn id="1" xr3:uid="{8A455119-3689-4D72-AC2E-06833851CBC0}" name="TGME" dataDxfId="21" totalsRowDxfId="23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9FF83A6-537E-418F-B457-10362A2D1631}" name="TGWJ" displayName="TGWJ" ref="X15:X23" totalsRowShown="0" headerRowDxfId="16" dataDxfId="15">
  <autoFilter ref="X15:X23" xr:uid="{99FF83A6-537E-418F-B457-10362A2D1631}"/>
  <tableColumns count="1">
    <tableColumn id="1" xr3:uid="{E7689652-FE28-4E7C-9545-82FCA90BC570}" name="TGWJ" dataDxfId="1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C40B6A4-5591-42D7-B890-0A61C455FB8E}" name="TGWE" displayName="TGWE" ref="Z15:Z91" totalsRowShown="0" headerRowDxfId="13" dataDxfId="12">
  <autoFilter ref="Z15:Z91" xr:uid="{0C40B6A4-5591-42D7-B890-0A61C455FB8E}"/>
  <tableColumns count="1">
    <tableColumn id="1" xr3:uid="{11BBA1A4-2FE6-455D-9D35-2BEEFF7FFAE8}" name="TGWE" dataDxfId="14"/>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61A956D-FF35-488B-9B01-9BB88E620A13}" name="TGWS" displayName="TGWS" ref="AB15:AB82" totalsRowShown="0" headerRowDxfId="10" dataDxfId="9">
  <autoFilter ref="AB15:AB82" xr:uid="{B61A956D-FF35-488B-9B01-9BB88E620A13}"/>
  <tableColumns count="1">
    <tableColumn id="1" xr3:uid="{BBC08364-27CB-4D12-B8D9-C9E35A0F91FC}" name="TGWS" dataDxfId="1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8062E93-9F8F-4E6E-9845-ED0BB34F2C85}" name="SGWS" displayName="SGWS" ref="AH15:AH24" totalsRowShown="0" headerRowDxfId="7" dataDxfId="6">
  <autoFilter ref="AH15:AH24" xr:uid="{88062E93-9F8F-4E6E-9845-ED0BB34F2C85}"/>
  <tableColumns count="1">
    <tableColumn id="1" xr3:uid="{57A9904B-41CF-4ED7-BB19-5EFCBC23F10A}" name="SGWS" dataDxfId="8"/>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76C86F0-2C15-423E-8C1A-F056A6A25A9E}" name="SGWIIA" displayName="SGWIIA" ref="AD15:AD22" totalsRowShown="0" headerRowDxfId="4" dataDxfId="3">
  <autoFilter ref="AD15:AD22" xr:uid="{F76C86F0-2C15-423E-8C1A-F056A6A25A9E}"/>
  <tableColumns count="1">
    <tableColumn id="1" xr3:uid="{00C3F51F-DCF5-4CAA-887F-B4E06A1687A2}" name="SGWIIA" dataDxfId="5"/>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F48A634-B403-45B4-BF76-6A5577F11844}" name="SGWIIB" displayName="SGWIIB" ref="AF15:AF22" totalsRowShown="0" headerRowDxfId="1" dataDxfId="0">
  <autoFilter ref="AF15:AF22" xr:uid="{BF48A634-B403-45B4-BF76-6A5577F11844}"/>
  <tableColumns count="1">
    <tableColumn id="1" xr3:uid="{E659C8CE-CE62-4F3A-81A9-ADF5528B0184}" name="SGWIIB" dataDxfId="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3" displayName="Tabelle3" ref="C34:AR47" totalsRowShown="0" headerRowDxfId="238" dataDxfId="237">
  <autoFilter ref="C34:AR4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autoFilter>
  <tableColumns count="42">
    <tableColumn id="1" xr3:uid="{00000000-0010-0000-0200-000001000000}" name="Verein" dataDxfId="236">
      <calculatedColumnFormula>IF(Mannschaftsmeldebogen!B8&lt;&gt;"",Hauptmeldebogen_NDM!$C$7,"")</calculatedColumnFormula>
    </tableColumn>
    <tableColumn id="2" xr3:uid="{00000000-0010-0000-0200-000002000000}" name="Mannschaft" dataDxfId="235">
      <calculatedColumnFormula>IF(Mannschaftsmeldebogen!B8&lt;&gt;"",Mannschaftsmeldebogen!B8,"")</calculatedColumnFormula>
    </tableColumn>
    <tableColumn id="3" xr3:uid="{00000000-0010-0000-0200-000003000000}" name="Klasse" dataDxfId="234">
      <calculatedColumnFormula>IF(Mannschaftsmeldebogen!C8&lt;&gt;"",Mannschaftsmeldebogen!C8,"")</calculatedColumnFormula>
    </tableColumn>
    <tableColumn id="4" xr3:uid="{00000000-0010-0000-0200-000004000000}" name="m" dataDxfId="233"/>
    <tableColumn id="5" xr3:uid="{00000000-0010-0000-0200-000005000000}" name="w" dataDxfId="232"/>
    <tableColumn id="6" xr3:uid="{00000000-0010-0000-0200-000006000000}" name="Tu" dataDxfId="231">
      <calculatedColumnFormula>IF(Mannschaftsmeldebogen!D8&lt;&gt;"",Mannschaftsmeldebogen!D8,"")</calculatedColumnFormula>
    </tableColumn>
    <tableColumn id="7" xr3:uid="{00000000-0010-0000-0200-000007000000}" name="Si" dataDxfId="230">
      <calculatedColumnFormula>IF(Mannschaftsmeldebogen!E8&lt;&gt;"",Mannschaftsmeldebogen!E8,"")</calculatedColumnFormula>
    </tableColumn>
    <tableColumn id="8" xr3:uid="{00000000-0010-0000-0200-000008000000}" name="Ta" dataDxfId="229">
      <calculatedColumnFormula>IF(Mannschaftsmeldebogen!F8&lt;&gt;"",Mannschaftsmeldebogen!F8,"")</calculatedColumnFormula>
    </tableColumn>
    <tableColumn id="9" xr3:uid="{00000000-0010-0000-0200-000009000000}" name="Gym" dataDxfId="228">
      <calculatedColumnFormula>IF(Mannschaftsmeldebogen!G8&lt;&gt;"",Mannschaftsmeldebogen!G8,"")</calculatedColumnFormula>
    </tableColumn>
    <tableColumn id="10" xr3:uid="{00000000-0010-0000-0200-00000A000000}" name="Schw" dataDxfId="227">
      <calculatedColumnFormula>IF(Mannschaftsmeldebogen!H8&lt;&gt;"",Mannschaftsmeldebogen!H8,"")</calculatedColumnFormula>
    </tableColumn>
    <tableColumn id="11" xr3:uid="{00000000-0010-0000-0200-00000B000000}" name="PSt" dataDxfId="226">
      <calculatedColumnFormula>IF(Mannschaftsmeldebogen!I8&lt;&gt;"",Mannschaftsmeldebogen!I8,"")</calculatedColumnFormula>
    </tableColumn>
    <tableColumn id="12" xr3:uid="{00000000-0010-0000-0200-00000C000000}" name="OL" dataDxfId="225">
      <calculatedColumnFormula>IF(Mannschaftsmeldebogen!J8&lt;&gt;"",Mannschaftsmeldebogen!J8,"")</calculatedColumnFormula>
    </tableColumn>
    <tableColumn id="13" xr3:uid="{00000000-0010-0000-0200-00000D000000}" name="Wurf" dataDxfId="224">
      <calculatedColumnFormula>IF(Mannschaftsmeldebogen!K8&lt;&gt;"",Mannschaftsmeldebogen!K8,"")</calculatedColumnFormula>
    </tableColumn>
    <tableColumn id="14" xr3:uid="{00000000-0010-0000-0200-00000E000000}" name="fehlende Karis" dataDxfId="223">
      <calculatedColumnFormula>Hauptmeldebogen_NDM!C22</calculatedColumnFormula>
    </tableColumn>
    <tableColumn id="42" xr3:uid="{3A721D78-CC63-483D-8ED1-309A494E6A71}" name="Anz Mannschaften" dataDxfId="222"/>
    <tableColumn id="15" xr3:uid="{00000000-0010-0000-0200-00000F000000}" name="Betrag" dataDxfId="221">
      <calculatedColumnFormula>Hauptmeldebogen_NDM!C37</calculatedColumnFormula>
    </tableColumn>
    <tableColumn id="16" xr3:uid="{00000000-0010-0000-0200-000010000000}" name="Fotoerlaubnis" dataDxfId="220">
      <calculatedColumnFormula>IF(Hauptmeldebogen_NDM!C35&lt;&gt;"",Hauptmeldebogen_NDM!C35,"")</calculatedColumnFormula>
    </tableColumn>
    <tableColumn id="17" xr3:uid="{00000000-0010-0000-0200-000011000000}" name="Disziplinen gecheckt" dataDxfId="219"/>
    <tableColumn id="41" xr3:uid="{3720CEEA-1E11-4A99-96AF-B6EE3E66FD95}" name="Nachname" dataDxfId="218"/>
    <tableColumn id="40" xr3:uid="{EC115FE3-E2A9-413D-A1EA-5B9CD16EA0C9}" name="Vorname" dataDxfId="217"/>
    <tableColumn id="39" xr3:uid="{35000F5D-CC78-4B32-903D-AB47293AA1DE}" name="Telefonnummer" dataDxfId="216"/>
    <tableColumn id="18" xr3:uid="{00000000-0010-0000-0200-000012000000}" name="E-Mail" dataDxfId="215">
      <calculatedColumnFormula>IF(Hauptmeldebogen_NDM!C12&lt;&gt;"",Hauptmeldebogen_NDM!C12,"")</calculatedColumnFormula>
    </tableColumn>
    <tableColumn id="19" xr3:uid="{00000000-0010-0000-0200-000013000000}" name="Nachname Kari" dataDxfId="214">
      <calculatedColumnFormula>IF(Karimeldebogen!B9&lt;&gt;"",Karimeldebogen!B9,"")</calculatedColumnFormula>
    </tableColumn>
    <tableColumn id="20" xr3:uid="{00000000-0010-0000-0200-000014000000}" name="Vorname Kari" dataDxfId="213">
      <calculatedColumnFormula>IF(Karimeldebogen!C9&lt;&gt;"",Karimeldebogen!C9,"")</calculatedColumnFormula>
    </tableColumn>
    <tableColumn id="21" xr3:uid="{00000000-0010-0000-0200-000015000000}" name="Disziplin Kari" dataDxfId="212">
      <calculatedColumnFormula>IF(Karimeldebogen!D9&lt;&gt;"",Karimeldebogen!D9,"")</calculatedColumnFormula>
    </tableColumn>
    <tableColumn id="22" xr3:uid="{00000000-0010-0000-0200-000016000000}" name="E-Mail Kari" dataDxfId="211">
      <calculatedColumnFormula>IF(Karimeldebogen!E9&lt;&gt;"",Karimeldebogen!E9,"")</calculatedColumnFormula>
    </tableColumn>
    <tableColumn id="32" xr3:uid="{391C95C7-F941-4768-94F6-345704284673}" name="Lizenz" dataDxfId="210">
      <calculatedColumnFormula>IF(Karimeldebogen!F9&lt;&gt;"",Karimeldebogen!F9,"")</calculatedColumnFormula>
    </tableColumn>
    <tableColumn id="24" xr3:uid="{467075FB-C872-4530-867A-A953A7DBC728}" name="Anmerkungen" dataDxfId="209">
      <calculatedColumnFormula>IF(Karimeldebogen!G9&lt;&gt;"",Karimeldebogen!G9,"")</calculatedColumnFormula>
    </tableColumn>
    <tableColumn id="23" xr3:uid="{C0713F0D-9E0E-4B44-AE1E-0456DA66D3FD}" name="Benötigte Geräte Turnen" dataDxfId="208">
      <calculatedColumnFormula>IF(Mannschaftsmeldebogen!L8&lt;&gt;"",Mannschaftsmeldebogen!L8,"")</calculatedColumnFormula>
    </tableColumn>
    <tableColumn id="38" xr3:uid="{5734F56B-CF4D-4B83-A37D-A19DDF455023}" name="Startgeld" dataDxfId="207"/>
    <tableColumn id="25" xr3:uid="{CA993EDE-8BD5-4EDE-974F-9B500D7B2CD6}" name="Kaution" dataDxfId="206">
      <calculatedColumnFormula>Hauptmeldebogen_NDM!C18*Hauptmeldebogen_NDM!F18</calculatedColumnFormula>
    </tableColumn>
    <tableColumn id="33" xr3:uid="{63A0311A-5C64-417D-9791-C531C86735F3}" name="Kosten Ü/F" dataDxfId="205">
      <calculatedColumnFormula>Hauptmeldebogen_NDM!C24*Hauptmeldebogen_NDM!F24</calculatedColumnFormula>
    </tableColumn>
    <tableColumn id="34" xr3:uid="{EA1BC6AD-F2E7-4731-AC86-C83DEFBA0EAE}" name="Kosten Tagesgäste" dataDxfId="204">
      <calculatedColumnFormula>Hauptmeldebogen_NDM!C27*Hauptmeldebogen_NDM!F27</calculatedColumnFormula>
    </tableColumn>
    <tableColumn id="35" xr3:uid="{CE75C2A5-80B7-4C67-9716-516313B2EFBB}" name="Kosten Abendessen" dataDxfId="203">
      <calculatedColumnFormula>Hauptmeldebogen_NDM!C29*Hauptmeldebogen_NDM!F29</calculatedColumnFormula>
    </tableColumn>
    <tableColumn id="36" xr3:uid="{23DE27CB-2F76-40DE-9A85-CC36B7913DA5}" name="Kosten T-Shirts" dataDxfId="202">
      <calculatedColumnFormula>Hauptmeldebogen_NDM!C32*Hauptmeldebogen_NDM!F32</calculatedColumnFormula>
    </tableColumn>
    <tableColumn id="26" xr3:uid="{CC1EF0F7-2089-427B-99D5-D393002993ED}" name="Ü/F Anzahl" dataDxfId="201">
      <calculatedColumnFormula>Hauptmeldebogen_NDM!C24</calculatedColumnFormula>
    </tableColumn>
    <tableColumn id="27" xr3:uid="{0D5424AD-744C-42F5-899E-6F11CC6BDD11}" name="Tagesgäste Anzahl" dataDxfId="200">
      <calculatedColumnFormula>Hauptmeldebogen_NDM!C27</calculatedColumnFormula>
    </tableColumn>
    <tableColumn id="28" xr3:uid="{74CC906B-D5C5-4051-981B-C6FFFEEB1413}" name="Abendessen Fleisch" dataDxfId="199">
      <calculatedColumnFormula>#REF!</calculatedColumnFormula>
    </tableColumn>
    <tableColumn id="29" xr3:uid="{6DE01929-37F9-4EBA-B897-1910117221CB}" name="Abendessen Vegetarisch" dataDxfId="198">
      <calculatedColumnFormula>#REF!</calculatedColumnFormula>
    </tableColumn>
    <tableColumn id="30" xr3:uid="{48E0B2B5-E5C1-49ED-BC5D-6373725B16CE}" name="Abendessen gesamt" dataDxfId="197">
      <calculatedColumnFormula>#REF!</calculatedColumnFormula>
    </tableColumn>
    <tableColumn id="31" xr3:uid="{66F9294F-7764-4936-8952-F3ED73B4CCCD}" name="T-Shirts" dataDxfId="196">
      <calculatedColumnFormula>Hauptmeldebogen_NDM!C32</calculatedColumnFormula>
    </tableColumn>
    <tableColumn id="37" xr3:uid="{017E19C2-9EED-4DC0-A39E-C1051CD4596A}" name="Fehlende Karis Kosten" dataDxfId="195"/>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96655D7-748F-4074-ADAC-B2C720EBBB7D}" name="Tabelle350" displayName="Tabelle350" ref="C50:AI63" totalsRowShown="0" headerRowDxfId="194" dataDxfId="193">
  <autoFilter ref="C50:AI63" xr:uid="{496655D7-748F-4074-ADAC-B2C720EBBB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263AC159-22F5-437C-8B4F-A5112F1998E7}" name="Verein" dataDxfId="192">
      <calculatedColumnFormula>IF(#REF!&lt;&gt;"",Hauptmeldebogen_KiSGruTu!$C$7,"")</calculatedColumnFormula>
    </tableColumn>
    <tableColumn id="2" xr3:uid="{4BF89E2E-6F12-4F20-90CE-020B256D7146}" name="Mannschaft" dataDxfId="191">
      <calculatedColumnFormula>IF(#REF!&lt;&gt;"",#REF!,"")</calculatedColumnFormula>
    </tableColumn>
    <tableColumn id="3" xr3:uid="{1AAEF683-6B6A-4017-A750-73254EF4A84F}" name="Klasse" dataDxfId="190">
      <calculatedColumnFormula>IF(#REF!&lt;&gt;"",#REF!,"")</calculatedColumnFormula>
    </tableColumn>
    <tableColumn id="4" xr3:uid="{8EEFDC43-7CA1-4210-9393-A543FF99B240}" name="m" dataDxfId="189"/>
    <tableColumn id="5" xr3:uid="{05F9AB2E-DDD4-4EDD-B6E6-ECCE7D558489}" name="w" dataDxfId="188"/>
    <tableColumn id="6" xr3:uid="{0AA6457E-EB57-485B-85F7-5CB6FAAB880D}" name="Tu" dataDxfId="187">
      <calculatedColumnFormula>IF(#REF!&lt;&gt;"",#REF!,"")</calculatedColumnFormula>
    </tableColumn>
    <tableColumn id="7" xr3:uid="{0821ABAA-49F8-4F01-8F7C-71FD5A5471E9}" name="Si" dataDxfId="186">
      <calculatedColumnFormula>IF(#REF!&lt;&gt;"",#REF!,"")</calculatedColumnFormula>
    </tableColumn>
    <tableColumn id="8" xr3:uid="{930ED13F-AA14-4998-9683-6F3D75F11A8D}" name="Ta" dataDxfId="185">
      <calculatedColumnFormula>IF(#REF!&lt;&gt;"",#REF!,"")</calculatedColumnFormula>
    </tableColumn>
    <tableColumn id="9" xr3:uid="{9F65D339-C30B-4223-AA50-A3D6CD442F9E}" name="Gym" dataDxfId="184">
      <calculatedColumnFormula>IF(#REF!&lt;&gt;"",#REF!,"")</calculatedColumnFormula>
    </tableColumn>
    <tableColumn id="10" xr3:uid="{E99DBDC0-EB54-45F5-85B3-62EBECE7E38E}" name="Schw" dataDxfId="183">
      <calculatedColumnFormula>IF(#REF!&lt;&gt;"",#REF!,"")</calculatedColumnFormula>
    </tableColumn>
    <tableColumn id="11" xr3:uid="{512DBC91-A689-47D6-8FAE-56D737E90373}" name="PSt" dataDxfId="182">
      <calculatedColumnFormula>IF(#REF!&lt;&gt;"",#REF!,"")</calculatedColumnFormula>
    </tableColumn>
    <tableColumn id="12" xr3:uid="{113474BA-E886-4A2D-94C5-BCF2393D2286}" name="OL" dataDxfId="181">
      <calculatedColumnFormula>IF(#REF!&lt;&gt;"",#REF!,"")</calculatedColumnFormula>
    </tableColumn>
    <tableColumn id="13" xr3:uid="{2324005E-5D90-40C7-BE9E-BA90F0A50345}" name="Wurf" dataDxfId="180">
      <calculatedColumnFormula>IF(#REF!&lt;&gt;"",#REF!,"")</calculatedColumnFormula>
    </tableColumn>
    <tableColumn id="14" xr3:uid="{C838CB0E-4B96-4840-9A9B-B9A0989F1BC3}" name="fehlende Karis" dataDxfId="179">
      <calculatedColumnFormula>Hauptmeldebogen_KiSGruTu!C19</calculatedColumnFormula>
    </tableColumn>
    <tableColumn id="27" xr3:uid="{B286A8CA-5F4B-46D7-B09E-1A9674372499}" name="Anz Mannschaften" dataDxfId="178"/>
    <tableColumn id="15" xr3:uid="{55EC919B-983A-4323-BA2C-B0D35910B056}" name="Betrag" dataDxfId="177">
      <calculatedColumnFormula>Hauptmeldebogen_KiSGruTu!C29</calculatedColumnFormula>
    </tableColumn>
    <tableColumn id="16" xr3:uid="{F7B9DD9D-F650-4A5D-93CD-367311203842}" name="Fotoerlaubnis" dataDxfId="176">
      <calculatedColumnFormula>IF(Hauptmeldebogen_KiSGruTu!C27&lt;&gt;"",Hauptmeldebogen_KiSGruTu!C27,"")</calculatedColumnFormula>
    </tableColumn>
    <tableColumn id="17" xr3:uid="{31CF54FF-6AA7-403D-A8D1-A43DBD5E9193}" name="Disziplinen gecheckt" dataDxfId="175"/>
    <tableColumn id="32" xr3:uid="{186FE9C4-4B72-4A2B-A48D-07B9FF430FD7}" name="Nachname" dataDxfId="174"/>
    <tableColumn id="31" xr3:uid="{7FA6E00C-E55C-4955-9DE5-CC9FE67B46A0}" name="Vorname" dataDxfId="173"/>
    <tableColumn id="30" xr3:uid="{C5511EE8-EED0-46BB-9F77-36E4E24CD236}" name="Telefonnummer" dataDxfId="172"/>
    <tableColumn id="18" xr3:uid="{42D4C5A5-4AB8-482A-9244-B500B9FA6B69}" name="E-Mail" dataDxfId="171">
      <calculatedColumnFormula>IF(Hauptmeldebogen_KiSGruTu!C12&lt;&gt;"",Hauptmeldebogen_KiSGruTu!C12,"")</calculatedColumnFormula>
    </tableColumn>
    <tableColumn id="19" xr3:uid="{7CD6FB2E-655A-4645-9F75-F0DBE96539B0}" name="Nachname Kari" dataDxfId="170">
      <calculatedColumnFormula>IF(Karimeldebogen!B9&lt;&gt;"",Karimeldebogen!B9,"")</calculatedColumnFormula>
    </tableColumn>
    <tableColumn id="20" xr3:uid="{63B0A81F-F4B5-4C9F-94AE-31371CE0D9C9}" name="Vorname Kari" dataDxfId="169">
      <calculatedColumnFormula>IF(Karimeldebogen!C9&lt;&gt;"",Karimeldebogen!C9,"")</calculatedColumnFormula>
    </tableColumn>
    <tableColumn id="21" xr3:uid="{3E5C5162-5F74-41DA-9456-1BFC247D5CE7}" name="Disziplin Kari" dataDxfId="168">
      <calculatedColumnFormula>IF(Karimeldebogen!D9&lt;&gt;"",Karimeldebogen!D9,"")</calculatedColumnFormula>
    </tableColumn>
    <tableColumn id="22" xr3:uid="{3DA7E845-5626-4400-B609-6E64BBF039EB}" name="E-Mail Kari" dataDxfId="167">
      <calculatedColumnFormula>IF(Karimeldebogen!E9&lt;&gt;"",Karimeldebogen!E9,"")</calculatedColumnFormula>
    </tableColumn>
    <tableColumn id="29" xr3:uid="{FF7179F8-99DC-4326-8D9C-7D05A54F9B0E}" name="Lizenz" dataDxfId="166">
      <calculatedColumnFormula>IF(Karimeldebogen!F9&lt;&gt;"",Karimeldebogen!F9,"")</calculatedColumnFormula>
    </tableColumn>
    <tableColumn id="24" xr3:uid="{5DC0CABD-0EB3-425D-BACF-956A4E51153F}" name="Anmerkungen" dataDxfId="165">
      <calculatedColumnFormula>IF(Karimeldebogen!G9&lt;&gt;"",Karimeldebogen!G9,"")</calculatedColumnFormula>
    </tableColumn>
    <tableColumn id="23" xr3:uid="{577436FA-E890-4FE8-B359-12B2C25FD7E7}" name="Benötigte Geräte Turnen" dataDxfId="164">
      <calculatedColumnFormula>IF(#REF!&lt;&gt;"",#REF!,"")</calculatedColumnFormula>
    </tableColumn>
    <tableColumn id="25" xr3:uid="{4BAAE0B1-4613-4BAA-BDEE-7A3C1EE44627}" name="Ersatz" dataDxfId="163">
      <calculatedColumnFormula>COUNTIF(#REF!,"*")</calculatedColumnFormula>
    </tableColumn>
    <tableColumn id="26" xr3:uid="{2F3EB153-51A0-4305-BEE9-B1169B7D29DB}" name="Betreuer" dataDxfId="162">
      <calculatedColumnFormula>COUNTIF(#REF!,"*")</calculatedColumnFormula>
    </tableColumn>
    <tableColumn id="33" xr3:uid="{2D75E0CA-400E-43E7-B286-B5DAF8CB6C90}" name="Gesamt Kinder" dataDxfId="161"/>
    <tableColumn id="28" xr3:uid="{8018CB67-15AB-4A08-B84B-8A4BADA0E28F}" name="Ehrenkodex" dataDxfId="160"/>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126090A-325C-4E95-B934-17AE6AF3D119}" name="Tabelle35049" displayName="Tabelle35049" ref="C2:AE15" totalsRowShown="0" headerRowDxfId="159" dataDxfId="158">
  <autoFilter ref="C2:AE15" xr:uid="{7126090A-325C-4E95-B934-17AE6AF3D1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63EFC2E8-ABC8-4CEF-9E03-31F7A4A66BDA}" name="Verein" dataDxfId="157">
      <calculatedColumnFormula>IF(Mannschaftsmeldebogen!B8&lt;&gt;"",Hauptmeldebogen_LM!$C$7,"")</calculatedColumnFormula>
    </tableColumn>
    <tableColumn id="2" xr3:uid="{21AF8E4B-A14F-4755-87B7-7EB14FF15AF9}" name="Mannschaft" dataDxfId="156">
      <calculatedColumnFormula>IF(Mannschaftsmeldebogen!B8&lt;&gt;"",Mannschaftsmeldebogen!B8,"")</calculatedColumnFormula>
    </tableColumn>
    <tableColumn id="3" xr3:uid="{BCB7B204-ECCB-48E3-9AC4-4762FAEC9368}" name="Klasse" dataDxfId="155">
      <calculatedColumnFormula>IF(Mannschaftsmeldebogen!C8&lt;&gt;"",Mannschaftsmeldebogen!C8,"")</calculatedColumnFormula>
    </tableColumn>
    <tableColumn id="4" xr3:uid="{C23C5D02-CF4F-44AA-9A32-72CF62BA68AE}" name="m" dataDxfId="154"/>
    <tableColumn id="5" xr3:uid="{2602B362-706C-4372-BE7C-A49F5865D126}" name="w" dataDxfId="153"/>
    <tableColumn id="6" xr3:uid="{AB75F98B-8C1E-4AC5-AF45-0391D7AA46D2}" name="Tu" dataDxfId="152">
      <calculatedColumnFormula>IF(Mannschaftsmeldebogen!D8&lt;&gt;"",Mannschaftsmeldebogen!D8,"")</calculatedColumnFormula>
    </tableColumn>
    <tableColumn id="7" xr3:uid="{C3891563-1B1E-45EC-8EE7-739C687C2CF5}" name="Si" dataDxfId="151">
      <calculatedColumnFormula>IF(Mannschaftsmeldebogen!E8&lt;&gt;"",Mannschaftsmeldebogen!E8,"")</calculatedColumnFormula>
    </tableColumn>
    <tableColumn id="8" xr3:uid="{67654EA7-B7A4-4EE2-AFF1-2289EA7660DB}" name="Ta" dataDxfId="150">
      <calculatedColumnFormula>IF(Mannschaftsmeldebogen!F8&lt;&gt;"",Mannschaftsmeldebogen!F8,"")</calculatedColumnFormula>
    </tableColumn>
    <tableColumn id="9" xr3:uid="{EBCE8B83-0EF5-4445-9A71-9FA6C21F56B2}" name="Gym" dataDxfId="149">
      <calculatedColumnFormula>IF(Mannschaftsmeldebogen!G8&lt;&gt;"",Mannschaftsmeldebogen!G8,"")</calculatedColumnFormula>
    </tableColumn>
    <tableColumn id="10" xr3:uid="{C5F9C22F-466D-44A9-AF0E-86C7E9BD9763}" name="Schw" dataDxfId="148">
      <calculatedColumnFormula>IF(Mannschaftsmeldebogen!H8&lt;&gt;"",Mannschaftsmeldebogen!H8,"")</calculatedColumnFormula>
    </tableColumn>
    <tableColumn id="11" xr3:uid="{874BB9B0-C34F-46E6-B4EA-C9D72DA347B3}" name="PSt" dataDxfId="147">
      <calculatedColumnFormula>IF(Mannschaftsmeldebogen!I8&lt;&gt;"",Mannschaftsmeldebogen!I8,"")</calculatedColumnFormula>
    </tableColumn>
    <tableColumn id="12" xr3:uid="{44EDF0E3-EF63-4DEB-9FBC-CE7493C28396}" name="OL" dataDxfId="146">
      <calculatedColumnFormula>IF(Mannschaftsmeldebogen!J8&lt;&gt;"",Mannschaftsmeldebogen!J8,"")</calculatedColumnFormula>
    </tableColumn>
    <tableColumn id="13" xr3:uid="{B6E0AB07-42E7-454F-B93C-1C1E869CF66B}" name="Wurf" dataDxfId="145">
      <calculatedColumnFormula>IF(Mannschaftsmeldebogen!K8&lt;&gt;"",Mannschaftsmeldebogen!K8,"")</calculatedColumnFormula>
    </tableColumn>
    <tableColumn id="14" xr3:uid="{58F53BB4-EC18-4BBF-A26B-BD53E7E8AC59}" name="fehlende Karis" dataDxfId="144">
      <calculatedColumnFormula>Hauptmeldebogen_LM!C19</calculatedColumnFormula>
    </tableColumn>
    <tableColumn id="26" xr3:uid="{61E8E1C9-A026-4DC1-8231-20B5C383A611}" name="Anz Mannschaften" dataDxfId="143"/>
    <tableColumn id="15" xr3:uid="{61287C92-79B7-4ED5-80AB-5C1C5674816A}" name="Betrag" dataDxfId="142">
      <calculatedColumnFormula>Hauptmeldebogen_LM!C23</calculatedColumnFormula>
    </tableColumn>
    <tableColumn id="16" xr3:uid="{BD0CE1C1-A28C-474F-9C56-A6AA44771273}" name="Fotoerlaubnis" dataDxfId="141">
      <calculatedColumnFormula>IF(Hauptmeldebogen_LM!C21&lt;&gt;"",Hauptmeldebogen_LM!C21,"")</calculatedColumnFormula>
    </tableColumn>
    <tableColumn id="17" xr3:uid="{749ADEDD-F53F-4BEC-B962-2B1F1E04A2B7}" name="Disziplinen gecheckt" dataDxfId="140"/>
    <tableColumn id="30" xr3:uid="{BF84F820-5FB9-41F2-8F12-A183335B41AA}" name="Nachname" dataDxfId="139"/>
    <tableColumn id="29" xr3:uid="{1FE29F2D-3193-4D1A-AE8F-B7C3F85E577C}" name="Vorname" dataDxfId="138"/>
    <tableColumn id="28" xr3:uid="{E166B601-5F4A-4BC4-8CD2-1DC821D8E747}" name="Telefonnummer" dataDxfId="137"/>
    <tableColumn id="18" xr3:uid="{1C5224E2-C35D-434F-A4F4-78CF84146CE1}" name="E-Mail" dataDxfId="136">
      <calculatedColumnFormula>IF(Hauptmeldebogen_LM!C12&lt;&gt;"",Hauptmeldebogen_LM!C12,"")</calculatedColumnFormula>
    </tableColumn>
    <tableColumn id="19" xr3:uid="{34ED7031-3E88-4439-AF85-E4EC1293A85A}" name="Nachname Kari" dataDxfId="135">
      <calculatedColumnFormula>IF(Karimeldebogen!B9&lt;&gt;"",Karimeldebogen!B9,"")</calculatedColumnFormula>
    </tableColumn>
    <tableColumn id="20" xr3:uid="{3B422EEC-3201-426B-B08C-270B963A6C2F}" name="Vorname Kari" dataDxfId="134">
      <calculatedColumnFormula>IF(Karimeldebogen!C9&lt;&gt;"",Karimeldebogen!C9,"")</calculatedColumnFormula>
    </tableColumn>
    <tableColumn id="21" xr3:uid="{DD3FE76A-575E-4858-953F-6F177010125D}" name="Disziplin Kari" dataDxfId="133">
      <calculatedColumnFormula>IF(Karimeldebogen!D9&lt;&gt;"",Karimeldebogen!D9,"")</calculatedColumnFormula>
    </tableColumn>
    <tableColumn id="22" xr3:uid="{19DEAC68-886A-49D3-B37B-1BF0C9D979C6}" name="E-Mail Kari" dataDxfId="132">
      <calculatedColumnFormula>IF(Karimeldebogen!E9&lt;&gt;"",Karimeldebogen!E9,"")</calculatedColumnFormula>
    </tableColumn>
    <tableColumn id="25" xr3:uid="{42B8AB5A-26C5-4935-982D-BA196E59CFAE}" name="Lizenz" dataDxfId="131">
      <calculatedColumnFormula>IF(Karimeldebogen!F9&lt;&gt;"",Karimeldebogen!F9,"")</calculatedColumnFormula>
    </tableColumn>
    <tableColumn id="24" xr3:uid="{A13CA9FD-83E2-49BB-BAE1-75D72B232EAC}" name="Anmerkungen" dataDxfId="130">
      <calculatedColumnFormula>IF(Karimeldebogen!G9&lt;&gt;"",Karimeldebogen!G9,"")</calculatedColumnFormula>
    </tableColumn>
    <tableColumn id="23" xr3:uid="{3628BE67-7BCC-4797-B0D6-4F934B5B7792}" name="Benötigte Geräte Turnen" dataDxfId="129">
      <calculatedColumnFormula>IF(Mannschaftsmeldebogen!L8&lt;&gt;"",Mannschaftsmeldebogen!L8,"")</calculatedColumn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E547690-6952-49AC-8713-626761B181CA}" name="msi" displayName="msi" ref="D23:H39" totalsRowShown="0" headerRowDxfId="330" dataDxfId="329">
  <autoFilter ref="D23:H39" xr:uid="{0E547690-6952-49AC-8713-626761B181CA}">
    <filterColumn colId="0" hiddenButton="1"/>
    <filterColumn colId="1" hiddenButton="1"/>
    <filterColumn colId="2" hiddenButton="1"/>
    <filterColumn colId="3" hiddenButton="1"/>
    <filterColumn colId="4" hiddenButton="1"/>
  </autoFilter>
  <tableColumns count="5">
    <tableColumn id="1" xr3:uid="{676C8BB4-6BEA-4821-A844-114808EC733F}" name="Nachname" dataDxfId="328"/>
    <tableColumn id="2" xr3:uid="{2564713A-A9C3-44C4-8FED-3F92FE6BDD24}" name="Vorname" dataDxfId="327"/>
    <tableColumn id="3" xr3:uid="{10DFD1B9-B286-40B1-A041-621356020859}" name="Geschlecht" dataDxfId="326"/>
    <tableColumn id="4" xr3:uid="{C0F9470F-0080-484C-A215-7E06417AE6F4}" name="Jahrgang" dataDxfId="325"/>
    <tableColumn id="5" xr3:uid="{8A13444C-32EA-49AA-8F78-E85C889E070B}" name="DTB-ID (nur TGM/TGW)" dataDxfId="324"/>
  </tableColumns>
  <tableStyleInfo name="TableStyleMedium15"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FACDB39-8E6F-4070-80B8-A071004177D8}" name="Tabelle3504951" displayName="Tabelle3504951" ref="C18:AI31" totalsRowShown="0" headerRowDxfId="128" dataDxfId="127">
  <autoFilter ref="C18:AI31" xr:uid="{0FACDB39-8E6F-4070-80B8-A071004177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830A8CF5-B432-43F9-9742-502EBD8B11C4}" name="Verein" dataDxfId="126">
      <calculatedColumnFormula>IF(Mannschaftsmeldebogen!B8&lt;&gt;"",Hauptmeldebogen_JSP!$C$7,"")</calculatedColumnFormula>
    </tableColumn>
    <tableColumn id="2" xr3:uid="{84F58104-9654-4DE8-BB65-6359905DD641}" name="Mannschaft" dataDxfId="125">
      <calculatedColumnFormula>IF(Mannschaftsmeldebogen!B8&lt;&gt;"",Mannschaftsmeldebogen!B8,"")</calculatedColumnFormula>
    </tableColumn>
    <tableColumn id="3" xr3:uid="{8C463021-B052-40AC-B008-2620DB14E62D}" name="Klasse" dataDxfId="124">
      <calculatedColumnFormula>IF(Mannschaftsmeldebogen!C8&lt;&gt;"",Mannschaftsmeldebogen!C8,"")</calculatedColumnFormula>
    </tableColumn>
    <tableColumn id="4" xr3:uid="{1EEB8BC7-FA08-4C73-9E8F-46830B371C32}" name="m" dataDxfId="123"/>
    <tableColumn id="5" xr3:uid="{3687C265-18FD-4577-8124-483B3260AE73}" name="w" dataDxfId="122"/>
    <tableColumn id="6" xr3:uid="{A83593A7-52C9-4C90-84A7-AC98D52E6573}" name="Tu" dataDxfId="121">
      <calculatedColumnFormula>IF(Mannschaftsmeldebogen!D8&lt;&gt;"",Mannschaftsmeldebogen!D8,"")</calculatedColumnFormula>
    </tableColumn>
    <tableColumn id="7" xr3:uid="{48701650-41FC-4AFD-9E44-AF44A3AEB916}" name="Si" dataDxfId="120">
      <calculatedColumnFormula>IF(Mannschaftsmeldebogen!E8&lt;&gt;"",Mannschaftsmeldebogen!E8,"")</calculatedColumnFormula>
    </tableColumn>
    <tableColumn id="8" xr3:uid="{3EFC1419-F250-453A-B0D2-EBAB51701750}" name="Ta" dataDxfId="119">
      <calculatedColumnFormula>IF(Mannschaftsmeldebogen!F8&lt;&gt;"",Mannschaftsmeldebogen!F8,"")</calculatedColumnFormula>
    </tableColumn>
    <tableColumn id="9" xr3:uid="{228F0C6D-9118-401C-A9F7-F94540B68BAB}" name="Gym" dataDxfId="118">
      <calculatedColumnFormula>IF(Mannschaftsmeldebogen!G8&lt;&gt;"",Mannschaftsmeldebogen!G8,"")</calculatedColumnFormula>
    </tableColumn>
    <tableColumn id="10" xr3:uid="{DB0186C7-21F5-4119-B15A-A59071677A08}" name="Schw" dataDxfId="117">
      <calculatedColumnFormula>IF(Mannschaftsmeldebogen!H8&lt;&gt;"",Mannschaftsmeldebogen!H8,"")</calculatedColumnFormula>
    </tableColumn>
    <tableColumn id="11" xr3:uid="{91B089E6-2D41-4B55-82F9-CD09A96B06E1}" name="PSt" dataDxfId="116">
      <calculatedColumnFormula>IF(Mannschaftsmeldebogen!I8&lt;&gt;"",Mannschaftsmeldebogen!I8,"")</calculatedColumnFormula>
    </tableColumn>
    <tableColumn id="12" xr3:uid="{A8A1CF0B-2E9D-4356-B19D-EFA24FF7CD9E}" name="OL" dataDxfId="115">
      <calculatedColumnFormula>IF(Mannschaftsmeldebogen!J8&lt;&gt;"",Mannschaftsmeldebogen!J8,"")</calculatedColumnFormula>
    </tableColumn>
    <tableColumn id="13" xr3:uid="{E4C18D0D-4B3E-46D0-80CF-43A21E0CB28C}" name="Wurf" dataDxfId="114">
      <calculatedColumnFormula>IF(Mannschaftsmeldebogen!K8&lt;&gt;"",Mannschaftsmeldebogen!K8,"")</calculatedColumnFormula>
    </tableColumn>
    <tableColumn id="14" xr3:uid="{CDC1D9BF-8FC2-4AD7-B985-979C38115B9B}" name="fehlende Karis" dataDxfId="113">
      <calculatedColumnFormula>Hauptmeldebogen_JSP!C19</calculatedColumnFormula>
    </tableColumn>
    <tableColumn id="33" xr3:uid="{F8C8488D-79D6-41C4-AD50-69A90EEF8778}" name="Anz Mannschaften" dataDxfId="112"/>
    <tableColumn id="15" xr3:uid="{3103395F-2BDA-441B-9C6F-22F62C87142E}" name="Betrag" dataDxfId="111">
      <calculatedColumnFormula>Hauptmeldebogen_JSP!C23</calculatedColumnFormula>
    </tableColumn>
    <tableColumn id="16" xr3:uid="{0F77E0E1-ED32-47C6-A51A-A713BEBA3D66}" name="Fotoerlaubnis" dataDxfId="110">
      <calculatedColumnFormula>IF(Hauptmeldebogen_JSP!C21&lt;&gt;"",Hauptmeldebogen_JSP!C21,"")</calculatedColumnFormula>
    </tableColumn>
    <tableColumn id="17" xr3:uid="{992236DE-FE8A-4F9F-AE38-2FB3A894C6DE}" name="Disziplinen gecheckt" dataDxfId="109"/>
    <tableColumn id="32" xr3:uid="{1EB12A22-E106-43F6-9AC2-6E184BC5CB4F}" name="Nachname" dataDxfId="108"/>
    <tableColumn id="31" xr3:uid="{FB779F2E-8698-4269-8F40-B0122DBCF084}" name="Vorname" dataDxfId="107"/>
    <tableColumn id="30" xr3:uid="{80FEA46C-F0CF-4E19-A6C8-5268C6F93BC9}" name="Telefonnummer" dataDxfId="106"/>
    <tableColumn id="18" xr3:uid="{70DA9B65-557D-485E-8D02-DBCDA43F6303}" name="E-Mail" dataDxfId="105">
      <calculatedColumnFormula>IF(Hauptmeldebogen_JSP!C12&lt;&gt;"",Hauptmeldebogen_JSP!C12,"")</calculatedColumnFormula>
    </tableColumn>
    <tableColumn id="19" xr3:uid="{AFD80757-9C82-4CDB-BFAD-161CCF469F24}" name="Nachname Kari" dataDxfId="104">
      <calculatedColumnFormula>IF(Karimeldebogen!B9&lt;&gt;"",Karimeldebogen!B9,"")</calculatedColumnFormula>
    </tableColumn>
    <tableColumn id="20" xr3:uid="{DFDD1003-7A86-4C40-9FF9-FD117E5A1FBC}" name="Vorname Kari" dataDxfId="103">
      <calculatedColumnFormula>IF(Karimeldebogen!C9&lt;&gt;"",Karimeldebogen!C9,"")</calculatedColumnFormula>
    </tableColumn>
    <tableColumn id="21" xr3:uid="{9C4E0812-F7B1-4358-8FC4-9907146D3BC7}" name="Disziplin Kari" dataDxfId="102">
      <calculatedColumnFormula>IF(Karimeldebogen!D9&lt;&gt;"",Karimeldebogen!D9,"")</calculatedColumnFormula>
    </tableColumn>
    <tableColumn id="22" xr3:uid="{F1605030-1DF4-4BFC-9C0C-8A8957347055}" name="E-Mail Kari" dataDxfId="101">
      <calculatedColumnFormula>IF(Karimeldebogen!E9&lt;&gt;"",Karimeldebogen!E9,"")</calculatedColumnFormula>
    </tableColumn>
    <tableColumn id="25" xr3:uid="{6D54BB39-8AF3-47E6-8E54-9E2DCDF6D95C}" name="Lizenz" dataDxfId="100">
      <calculatedColumnFormula>IF(Karimeldebogen!F9&lt;&gt;"",Karimeldebogen!F9,"")</calculatedColumnFormula>
    </tableColumn>
    <tableColumn id="24" xr3:uid="{18CB9C1D-2DF0-46C6-BF4A-F5DC52B36F75}" name="Anmerkungen" dataDxfId="99">
      <calculatedColumnFormula>IF(Karimeldebogen!G9&lt;&gt;"",Karimeldebogen!G9,"")</calculatedColumnFormula>
    </tableColumn>
    <tableColumn id="23" xr3:uid="{F23F0476-1A59-4BB3-A0A5-1D858C99D6F1}" name="Benötigte Geräte Turnen" dataDxfId="98">
      <calculatedColumnFormula>IF(Mannschaftsmeldebogen!L8&lt;&gt;"",Mannschaftsmeldebogen!L8,"")</calculatedColumnFormula>
    </tableColumn>
    <tableColumn id="26" xr3:uid="{B0C26716-5EF5-40CD-A2A9-AB807BE2B931}" name="LM" dataDxfId="97">
      <calculatedColumnFormula>IF(Mannschaftsmeldebogen!#REF!&lt;&gt;"",Mannschaftsmeldebogen!#REF!,"")</calculatedColumnFormula>
    </tableColumn>
    <tableColumn id="27" xr3:uid="{259CCD4B-1A16-4A57-ADF9-5E4D45A72C4B}" name="NDM" dataDxfId="96">
      <calculatedColumnFormula>IF(Mannschaftsmeldebogen!#REF!&lt;&gt;"",Mannschaftsmeldebogen!#REF!,"")</calculatedColumnFormula>
    </tableColumn>
    <tableColumn id="28" xr3:uid="{D9E91572-8323-4A2D-B973-465B01138076}" name="DM" dataDxfId="95">
      <calculatedColumnFormula>IF(Mannschaftsmeldebogen!#REF!&lt;&gt;"",Mannschaftsmeldebogen!#REF!,"")</calculatedColumnFormula>
    </tableColumn>
    <tableColumn id="29" xr3:uid="{ECEAC18F-D321-4BD8-9150-2FC167032963}" name="KiSGruTu" dataDxfId="94">
      <calculatedColumnFormula>IF(Mannschaftsmeldebogen!#REF!&lt;&gt;"",Mannschaftsmeldebogen!#REF!,"")</calculatedColumnFormula>
    </tableColumn>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9684127-9AEF-4CCD-B7C0-746362683BF3}" name="Tabelle18" displayName="Tabelle18" ref="B2:I210" headerRowDxfId="93" dataDxfId="91" headerRowBorderDxfId="92" tableBorderDxfId="90">
  <autoFilter ref="B2:I210" xr:uid="{99684127-9AEF-4CCD-B7C0-746362683BF3}"/>
  <tableColumns count="8">
    <tableColumn id="1" xr3:uid="{9397A107-DF72-4564-BCC1-E2C112A0080D}" name="Verein" dataDxfId="89" totalsRowDxfId="88">
      <calculatedColumnFormula>IF(Tabelle18[[#This Row],[Nachname]]&lt;&gt;"",Mannschaftsmeldebogen!$B$3,"")</calculatedColumnFormula>
    </tableColumn>
    <tableColumn id="2" xr3:uid="{F716C9C9-4E9C-4C1F-96E6-4D61503CC69F}" name="Mannschaft" dataDxfId="87" totalsRowDxfId="86"/>
    <tableColumn id="3" xr3:uid="{6386342B-77F4-4E64-8564-8C82C37EF2FE}" name="Klasse" dataDxfId="85" totalsRowDxfId="84"/>
    <tableColumn id="4" xr3:uid="{84BF07B2-9BEF-49FD-BE66-E4EE6CE9864A}" name="Nachname" dataDxfId="83" totalsRowDxfId="82"/>
    <tableColumn id="5" xr3:uid="{46CE3762-636C-44D2-87C5-33B8C17C90F8}" name="Vorname" dataDxfId="81" totalsRowDxfId="80"/>
    <tableColumn id="6" xr3:uid="{DC0D5DB5-6A42-47ED-822E-18943A4CEA25}" name="Geschlecht" dataDxfId="79" totalsRowDxfId="78"/>
    <tableColumn id="7" xr3:uid="{7E394273-7B81-4678-8A93-6E51EBBFFFF5}" name="Jahrgang" dataDxfId="77" totalsRowDxfId="76"/>
    <tableColumn id="8" xr3:uid="{668A486E-6EC8-4CDB-ABE2-5B7B45D3EF37}" name="DTB-ID (nur TGM/TGW)" dataDxfId="75" totalsRowDxfId="74"/>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2B99BD-CEB4-4A05-9587-5A1DA79FDF92}" name="msii" displayName="msii" ref="D41:H57" totalsRowShown="0" headerRowDxfId="323" dataDxfId="322">
  <autoFilter ref="D41:H57" xr:uid="{FD2B99BD-CEB4-4A05-9587-5A1DA79FDF92}">
    <filterColumn colId="0" hiddenButton="1"/>
    <filterColumn colId="1" hiddenButton="1"/>
    <filterColumn colId="2" hiddenButton="1"/>
    <filterColumn colId="3" hiddenButton="1"/>
    <filterColumn colId="4" hiddenButton="1"/>
  </autoFilter>
  <tableColumns count="5">
    <tableColumn id="1" xr3:uid="{9AEC6F2B-B33A-4488-8C94-6BA8622B621E}" name="Nachname" dataDxfId="321"/>
    <tableColumn id="2" xr3:uid="{7DE0A102-8B8E-4371-979D-0E14E7FC24B1}" name="Vorname" dataDxfId="320"/>
    <tableColumn id="3" xr3:uid="{C1CD013C-FFCA-4D92-B439-E4287B2E9C79}" name="Geschlecht" dataDxfId="319"/>
    <tableColumn id="4" xr3:uid="{7A249F7A-7EC8-4CBC-8694-4430556DBB5D}" name="Jahrgang" dataDxfId="318"/>
    <tableColumn id="5" xr3:uid="{4D14B47B-FB53-4833-8BE1-197CBAB4C714}" name="DTB-ID (nur TGM/TGW)" dataDxfId="317"/>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5CAF4D2-A8E8-487A-AB87-73A3B444201E}" name="msiii" displayName="msiii" ref="D59:H75" totalsRowShown="0" headerRowDxfId="316" dataDxfId="315">
  <autoFilter ref="D59:H75" xr:uid="{35CAF4D2-A8E8-487A-AB87-73A3B444201E}">
    <filterColumn colId="0" hiddenButton="1"/>
    <filterColumn colId="1" hiddenButton="1"/>
    <filterColumn colId="2" hiddenButton="1"/>
    <filterColumn colId="3" hiddenButton="1"/>
    <filterColumn colId="4" hiddenButton="1"/>
  </autoFilter>
  <tableColumns count="5">
    <tableColumn id="1" xr3:uid="{CC47FA34-6DC3-45BD-A0D5-0339225E4A6A}" name="Nachname" dataDxfId="314"/>
    <tableColumn id="2" xr3:uid="{F680290A-25AA-4065-9483-BC8E2EF477BC}" name="Vorname" dataDxfId="313"/>
    <tableColumn id="3" xr3:uid="{5CF0F470-0685-43D0-BEFD-168D47745E3D}" name="Geschlecht" dataDxfId="312"/>
    <tableColumn id="4" xr3:uid="{F03B841F-9B00-46AB-8FCB-7F0AC371FE5A}" name="Jahrgang" dataDxfId="311"/>
    <tableColumn id="5" xr3:uid="{C5E7F0F4-3D5E-484F-B7A6-3ED9E1BB59C0}" name="DTB-ID (nur TGM/TGW)" dataDxfId="310"/>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2E7037E-EADE-4FC2-AE4F-9FDF78D9055A}" name="msiv" displayName="msiv" ref="D77:H93" totalsRowShown="0" headerRowDxfId="309" dataDxfId="308">
  <autoFilter ref="D77:H93" xr:uid="{12E7037E-EADE-4FC2-AE4F-9FDF78D9055A}">
    <filterColumn colId="0" hiddenButton="1"/>
    <filterColumn colId="1" hiddenButton="1"/>
    <filterColumn colId="2" hiddenButton="1"/>
    <filterColumn colId="3" hiddenButton="1"/>
    <filterColumn colId="4" hiddenButton="1"/>
  </autoFilter>
  <tableColumns count="5">
    <tableColumn id="1" xr3:uid="{E6AAA13C-CE68-4B50-96CF-A51AD55C8D67}" name="Nachname" dataDxfId="307"/>
    <tableColumn id="2" xr3:uid="{3A0CD0F9-CD83-4281-94CC-81C46B812A17}" name="Vorname" dataDxfId="306"/>
    <tableColumn id="3" xr3:uid="{17B9FB19-CFD5-4DDC-AC52-B3B20D604DF3}" name="Geschlecht" dataDxfId="305"/>
    <tableColumn id="4" xr3:uid="{8BB2D514-7AA3-4090-B14A-7BBA38DD1DB7}" name="Jahrgang" dataDxfId="304"/>
    <tableColumn id="5" xr3:uid="{9407D319-F7B3-43C5-AF3F-D3F83517B587}" name="DTB-ID (nur TGM/TGW)" dataDxfId="303"/>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56CC549-7282-4BD6-8138-D031E22CB79A}" name="msv" displayName="msv" ref="D95:H111" totalsRowShown="0" headerRowDxfId="302" dataDxfId="301">
  <autoFilter ref="D95:H111" xr:uid="{256CC549-7282-4BD6-8138-D031E22CB79A}">
    <filterColumn colId="0" hiddenButton="1"/>
    <filterColumn colId="1" hiddenButton="1"/>
    <filterColumn colId="2" hiddenButton="1"/>
    <filterColumn colId="3" hiddenButton="1"/>
    <filterColumn colId="4" hiddenButton="1"/>
  </autoFilter>
  <tableColumns count="5">
    <tableColumn id="1" xr3:uid="{7FC070D4-76AC-4EC3-82F3-AF070644528D}" name="Nachname" dataDxfId="300"/>
    <tableColumn id="2" xr3:uid="{FC66D5D0-E18A-429C-AFC8-09C33AAE82E7}" name="Vorname" dataDxfId="299"/>
    <tableColumn id="3" xr3:uid="{A982D37F-572E-4AC4-B7A2-73126C56E1CF}" name="Geschlecht" dataDxfId="298"/>
    <tableColumn id="4" xr3:uid="{DCF1082F-DC29-426D-8815-00D75B859AE9}" name="Jahrgang" dataDxfId="297"/>
    <tableColumn id="5" xr3:uid="{31BD0A8D-83C1-4120-AD85-1C2D5A997D1B}" name="DTB-ID (nur TGM/TGW)" dataDxfId="296"/>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7876B61-8778-4718-AC59-28D77C308471}" name="msvi" displayName="msvi" ref="D113:H129" totalsRowShown="0" headerRowDxfId="295" dataDxfId="294">
  <autoFilter ref="D113:H129" xr:uid="{97876B61-8778-4718-AC59-28D77C308471}">
    <filterColumn colId="0" hiddenButton="1"/>
    <filterColumn colId="1" hiddenButton="1"/>
    <filterColumn colId="2" hiddenButton="1"/>
    <filterColumn colId="3" hiddenButton="1"/>
    <filterColumn colId="4" hiddenButton="1"/>
  </autoFilter>
  <tableColumns count="5">
    <tableColumn id="1" xr3:uid="{2B89DCDA-4E5E-45CC-9901-A7B743FB1454}" name="Nachname" dataDxfId="293"/>
    <tableColumn id="2" xr3:uid="{6E0F75F8-1DC5-4816-9AD4-A2DA9D7F7585}" name="Vorname" dataDxfId="292"/>
    <tableColumn id="3" xr3:uid="{98D1C794-BA5D-42FA-A9DA-91D30E6AE571}" name="Geschlecht" dataDxfId="291"/>
    <tableColumn id="4" xr3:uid="{07045814-1F94-4D1D-A73F-375759668E30}" name="Jahrgang" dataDxfId="290"/>
    <tableColumn id="5" xr3:uid="{514A0400-88A5-47E4-B16E-9B94EDFC634D}" name="DTB-ID (nur TGM/TGW)" dataDxfId="289"/>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2A1E3B-F99C-4646-98AA-3A9A8167FF82}" name="msvii" displayName="msvii" ref="D131:H147" totalsRowShown="0" headerRowDxfId="288" dataDxfId="287">
  <autoFilter ref="D131:H147" xr:uid="{E62A1E3B-F99C-4646-98AA-3A9A8167FF82}">
    <filterColumn colId="0" hiddenButton="1"/>
    <filterColumn colId="1" hiddenButton="1"/>
    <filterColumn colId="2" hiddenButton="1"/>
    <filterColumn colId="3" hiddenButton="1"/>
    <filterColumn colId="4" hiddenButton="1"/>
  </autoFilter>
  <tableColumns count="5">
    <tableColumn id="1" xr3:uid="{81928DCF-4766-4BDF-B0FB-1AE02B4EFABA}" name="Nachname" dataDxfId="286"/>
    <tableColumn id="2" xr3:uid="{8CFD912F-97EB-4CB2-8F30-FAED9D4D5CB3}" name="Vorname" dataDxfId="285"/>
    <tableColumn id="3" xr3:uid="{EFBD1E3C-197B-4608-A127-12FD4DAF0F33}" name="Geschlecht" dataDxfId="284"/>
    <tableColumn id="4" xr3:uid="{4FBCEF2B-5AF7-4CA5-B4F0-6707B12ACF10}" name="Jahrgang" dataDxfId="283"/>
    <tableColumn id="5" xr3:uid="{E632E361-4351-4DC7-9FFF-CF1B16354BEF}" name="DTB-ID (nur TGM/TGW)" dataDxfId="282"/>
  </tableColumns>
  <tableStyleInfo name="TableStyleMedium15" showFirstColumn="0" showLastColumn="0" showRowStripes="1" showColumnStripes="0"/>
</table>
</file>

<file path=xl/theme/theme1.xml><?xml version="1.0" encoding="utf-8"?>
<a:theme xmlns:a="http://schemas.openxmlformats.org/drawingml/2006/main" name="Office">
  <a:themeElements>
    <a:clrScheme name="FSU Jena">
      <a:dk1>
        <a:sysClr val="windowText" lastClr="000000"/>
      </a:dk1>
      <a:lt1>
        <a:sysClr val="window" lastClr="FFFFFF"/>
      </a:lt1>
      <a:dk2>
        <a:srgbClr val="44546A"/>
      </a:dk2>
      <a:lt2>
        <a:srgbClr val="E7E6E6"/>
      </a:lt2>
      <a:accent1>
        <a:srgbClr val="002F5D"/>
      </a:accent1>
      <a:accent2>
        <a:srgbClr val="AE9A63"/>
      </a:accent2>
      <a:accent3>
        <a:srgbClr val="DC9800"/>
      </a:accent3>
      <a:accent4>
        <a:srgbClr val="FFC000"/>
      </a:accent4>
      <a:accent5>
        <a:srgbClr val="007A8B"/>
      </a:accent5>
      <a:accent6>
        <a:srgbClr val="007736"/>
      </a:accent6>
      <a:hlink>
        <a:srgbClr val="CB2229"/>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printerSettings" Target="../printerSettings/printerSettings5.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8.xml.rels><?xml version="1.0" encoding="UTF-8" standalone="yes"?>
<Relationships xmlns="http://schemas.openxmlformats.org/package/2006/relationships"><Relationship Id="rId8" Type="http://schemas.openxmlformats.org/officeDocument/2006/relationships/table" Target="../tables/table22.xml"/><Relationship Id="rId3" Type="http://schemas.openxmlformats.org/officeDocument/2006/relationships/table" Target="../tables/table17.xml"/><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table" Target="../tables/table16.xml"/><Relationship Id="rId1" Type="http://schemas.openxmlformats.org/officeDocument/2006/relationships/printerSettings" Target="../printerSettings/printerSettings6.bin"/><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table" Target="../tables/table27.xml"/><Relationship Id="rId4" Type="http://schemas.openxmlformats.org/officeDocument/2006/relationships/table" Target="../tables/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J50"/>
  <sheetViews>
    <sheetView tabSelected="1" zoomScaleNormal="100" workbookViewId="0">
      <selection activeCell="L26" sqref="L26"/>
    </sheetView>
  </sheetViews>
  <sheetFormatPr baseColWidth="10" defaultColWidth="10.83203125" defaultRowHeight="14" x14ac:dyDescent="0.15"/>
  <cols>
    <col min="1" max="1" width="2.5" style="4" customWidth="1"/>
    <col min="2" max="10" width="10.83203125" style="4"/>
    <col min="11" max="11" width="2.5" style="4" customWidth="1"/>
    <col min="12" max="16384" width="10.83203125" style="4"/>
  </cols>
  <sheetData>
    <row r="2" spans="2:10" x14ac:dyDescent="0.15">
      <c r="B2" s="105" t="str">
        <f>Hauptmeldebogen_LM!B2</f>
        <v>43. Landesmeisterschaften</v>
      </c>
      <c r="C2" s="105"/>
      <c r="D2" s="105"/>
      <c r="E2" s="105"/>
      <c r="F2" s="105"/>
      <c r="G2" s="105"/>
      <c r="H2" s="105"/>
      <c r="I2" s="105"/>
      <c r="J2" s="105"/>
    </row>
    <row r="3" spans="2:10" x14ac:dyDescent="0.15">
      <c r="B3" s="106" t="str">
        <f>Hauptmeldebogen_LM!B3</f>
        <v>am Samstag, den 27. Juni, in Kiel</v>
      </c>
      <c r="C3" s="106"/>
      <c r="D3" s="106"/>
      <c r="E3" s="106"/>
      <c r="F3" s="106"/>
      <c r="G3" s="106"/>
      <c r="H3" s="106"/>
      <c r="I3" s="106"/>
      <c r="J3" s="106"/>
    </row>
    <row r="4" spans="2:10" s="10" customFormat="1" x14ac:dyDescent="0.15">
      <c r="B4" s="11"/>
      <c r="C4" s="11"/>
      <c r="D4" s="11"/>
      <c r="E4" s="11"/>
      <c r="F4" s="11"/>
      <c r="G4" s="11"/>
      <c r="H4" s="11"/>
      <c r="I4" s="11"/>
      <c r="J4" s="11"/>
    </row>
    <row r="5" spans="2:10" x14ac:dyDescent="0.15">
      <c r="B5" s="104" t="str">
        <f>Hauptmeldebogen_LM!B5</f>
        <v>Meldeschluss: 15. Mai 2026</v>
      </c>
      <c r="C5" s="104"/>
      <c r="D5" s="104"/>
      <c r="E5" s="104"/>
      <c r="F5" s="104"/>
      <c r="G5" s="104"/>
      <c r="H5" s="104"/>
      <c r="I5" s="104"/>
      <c r="J5" s="104"/>
    </row>
    <row r="7" spans="2:10" ht="14" customHeight="1" x14ac:dyDescent="0.15">
      <c r="B7" s="101" t="s">
        <v>0</v>
      </c>
      <c r="C7" s="101"/>
      <c r="D7" s="101"/>
      <c r="E7" s="101"/>
      <c r="F7" s="101"/>
      <c r="G7" s="101"/>
      <c r="H7" s="101"/>
      <c r="I7" s="101"/>
      <c r="J7" s="101"/>
    </row>
    <row r="9" spans="2:10" ht="14" customHeight="1" x14ac:dyDescent="0.15">
      <c r="B9" s="101" t="s">
        <v>1</v>
      </c>
      <c r="C9" s="101"/>
      <c r="D9" s="101"/>
      <c r="E9" s="101"/>
      <c r="F9" s="101"/>
      <c r="G9" s="101"/>
      <c r="H9" s="101"/>
      <c r="I9" s="101"/>
      <c r="J9" s="101"/>
    </row>
    <row r="10" spans="2:10" x14ac:dyDescent="0.15">
      <c r="B10" s="101"/>
      <c r="C10" s="101"/>
      <c r="D10" s="101"/>
      <c r="E10" s="101"/>
      <c r="F10" s="101"/>
      <c r="G10" s="101"/>
      <c r="H10" s="101"/>
      <c r="I10" s="101"/>
      <c r="J10" s="101"/>
    </row>
    <row r="12" spans="2:10" x14ac:dyDescent="0.15">
      <c r="B12" s="103" t="s">
        <v>2</v>
      </c>
      <c r="C12" s="103"/>
      <c r="D12" s="103"/>
    </row>
    <row r="14" spans="2:10" ht="14" customHeight="1" x14ac:dyDescent="0.15">
      <c r="B14" s="101" t="s">
        <v>3</v>
      </c>
      <c r="C14" s="101"/>
      <c r="D14" s="101"/>
      <c r="E14" s="101"/>
      <c r="F14" s="101"/>
      <c r="G14" s="101"/>
      <c r="H14" s="101"/>
      <c r="I14" s="101"/>
      <c r="J14" s="101"/>
    </row>
    <row r="15" spans="2:10" x14ac:dyDescent="0.15">
      <c r="B15" s="101"/>
      <c r="C15" s="101"/>
      <c r="D15" s="101"/>
      <c r="E15" s="101"/>
      <c r="F15" s="101"/>
      <c r="G15" s="101"/>
      <c r="H15" s="101"/>
      <c r="I15" s="101"/>
      <c r="J15" s="101"/>
    </row>
    <row r="17" spans="2:10" ht="14.5" customHeight="1" x14ac:dyDescent="0.15">
      <c r="B17" s="99" t="s">
        <v>4</v>
      </c>
      <c r="C17" s="99"/>
      <c r="D17" s="99"/>
      <c r="E17" s="99"/>
      <c r="F17" s="99"/>
      <c r="G17" s="99"/>
      <c r="H17" s="99"/>
      <c r="I17" s="99"/>
      <c r="J17" s="99"/>
    </row>
    <row r="18" spans="2:10" x14ac:dyDescent="0.15">
      <c r="B18" s="99"/>
      <c r="C18" s="99"/>
      <c r="D18" s="99"/>
      <c r="E18" s="99"/>
      <c r="F18" s="99"/>
      <c r="G18" s="99"/>
      <c r="H18" s="99"/>
      <c r="I18" s="99"/>
      <c r="J18" s="99"/>
    </row>
    <row r="19" spans="2:10" x14ac:dyDescent="0.15">
      <c r="B19" s="99"/>
      <c r="C19" s="99"/>
      <c r="D19" s="99"/>
      <c r="E19" s="99"/>
      <c r="F19" s="99"/>
      <c r="G19" s="99"/>
      <c r="H19" s="99"/>
      <c r="I19" s="99"/>
      <c r="J19" s="99"/>
    </row>
    <row r="20" spans="2:10" x14ac:dyDescent="0.15">
      <c r="B20" s="99"/>
      <c r="C20" s="99"/>
      <c r="D20" s="99"/>
      <c r="E20" s="99"/>
      <c r="F20" s="99"/>
      <c r="G20" s="99"/>
      <c r="H20" s="99"/>
      <c r="I20" s="99"/>
      <c r="J20" s="99"/>
    </row>
    <row r="21" spans="2:10" x14ac:dyDescent="0.15">
      <c r="B21" s="99"/>
      <c r="C21" s="99"/>
      <c r="D21" s="99"/>
      <c r="E21" s="99"/>
      <c r="F21" s="99"/>
      <c r="G21" s="99"/>
      <c r="H21" s="99"/>
      <c r="I21" s="99"/>
      <c r="J21" s="99"/>
    </row>
    <row r="22" spans="2:10" x14ac:dyDescent="0.15">
      <c r="B22" s="99"/>
      <c r="C22" s="99"/>
      <c r="D22" s="99"/>
      <c r="E22" s="99"/>
      <c r="F22" s="99"/>
      <c r="G22" s="99"/>
      <c r="H22" s="99"/>
      <c r="I22" s="99"/>
      <c r="J22" s="99"/>
    </row>
    <row r="23" spans="2:10" x14ac:dyDescent="0.15">
      <c r="B23" s="99"/>
      <c r="C23" s="99"/>
      <c r="D23" s="99"/>
      <c r="E23" s="99"/>
      <c r="F23" s="99"/>
      <c r="G23" s="99"/>
      <c r="H23" s="99"/>
      <c r="I23" s="99"/>
      <c r="J23" s="99"/>
    </row>
    <row r="24" spans="2:10" ht="14.5" customHeight="1" x14ac:dyDescent="0.15">
      <c r="B24" s="99" t="s">
        <v>5</v>
      </c>
      <c r="C24" s="99"/>
      <c r="D24" s="99"/>
      <c r="E24" s="99"/>
      <c r="F24" s="99"/>
      <c r="G24" s="99"/>
      <c r="H24" s="99"/>
      <c r="I24" s="99"/>
      <c r="J24" s="99"/>
    </row>
    <row r="25" spans="2:10" ht="14" customHeight="1" x14ac:dyDescent="0.15">
      <c r="B25" s="99"/>
      <c r="C25" s="99"/>
      <c r="D25" s="99"/>
      <c r="E25" s="99"/>
      <c r="F25" s="99"/>
      <c r="G25" s="99"/>
      <c r="H25" s="99"/>
      <c r="I25" s="99"/>
      <c r="J25" s="99"/>
    </row>
    <row r="26" spans="2:10" x14ac:dyDescent="0.15">
      <c r="B26" s="99"/>
      <c r="C26" s="99"/>
      <c r="D26" s="99"/>
      <c r="E26" s="99"/>
      <c r="F26" s="99"/>
      <c r="G26" s="99"/>
      <c r="H26" s="99"/>
      <c r="I26" s="99"/>
      <c r="J26" s="99"/>
    </row>
    <row r="27" spans="2:10" x14ac:dyDescent="0.15">
      <c r="B27" s="99"/>
      <c r="C27" s="99"/>
      <c r="D27" s="99"/>
      <c r="E27" s="99"/>
      <c r="F27" s="99"/>
      <c r="G27" s="99"/>
      <c r="H27" s="99"/>
      <c r="I27" s="99"/>
      <c r="J27" s="99"/>
    </row>
    <row r="28" spans="2:10" x14ac:dyDescent="0.15">
      <c r="B28" s="99"/>
      <c r="C28" s="99"/>
      <c r="D28" s="99"/>
      <c r="E28" s="99"/>
      <c r="F28" s="99"/>
      <c r="G28" s="99"/>
      <c r="H28" s="99"/>
      <c r="I28" s="99"/>
      <c r="J28" s="99"/>
    </row>
    <row r="29" spans="2:10" x14ac:dyDescent="0.15">
      <c r="B29" s="99"/>
      <c r="C29" s="99"/>
      <c r="D29" s="99"/>
      <c r="E29" s="99"/>
      <c r="F29" s="99"/>
      <c r="G29" s="99"/>
      <c r="H29" s="99"/>
      <c r="I29" s="99"/>
      <c r="J29" s="99"/>
    </row>
    <row r="31" spans="2:10" x14ac:dyDescent="0.15">
      <c r="B31" s="102" t="s">
        <v>6</v>
      </c>
      <c r="C31" s="102"/>
      <c r="D31" s="102"/>
    </row>
    <row r="33" spans="2:10" ht="14" customHeight="1" x14ac:dyDescent="0.15">
      <c r="B33" s="101" t="s">
        <v>7</v>
      </c>
      <c r="C33" s="101"/>
      <c r="D33" s="101"/>
      <c r="E33" s="101"/>
      <c r="F33" s="101"/>
      <c r="G33" s="101"/>
      <c r="H33" s="101"/>
      <c r="I33" s="101"/>
      <c r="J33" s="101"/>
    </row>
    <row r="34" spans="2:10" x14ac:dyDescent="0.15">
      <c r="B34" s="101"/>
      <c r="C34" s="101"/>
      <c r="D34" s="101"/>
      <c r="E34" s="101"/>
      <c r="F34" s="101"/>
      <c r="G34" s="101"/>
      <c r="H34" s="101"/>
      <c r="I34" s="101"/>
      <c r="J34" s="101"/>
    </row>
    <row r="35" spans="2:10" x14ac:dyDescent="0.15">
      <c r="B35" s="101"/>
      <c r="C35" s="101"/>
      <c r="D35" s="101"/>
      <c r="E35" s="101"/>
      <c r="F35" s="101"/>
      <c r="G35" s="101"/>
      <c r="H35" s="101"/>
      <c r="I35" s="101"/>
      <c r="J35" s="101"/>
    </row>
    <row r="36" spans="2:10" x14ac:dyDescent="0.15">
      <c r="B36" s="93"/>
      <c r="C36" s="93"/>
      <c r="D36" s="93"/>
      <c r="E36" s="93"/>
      <c r="F36" s="93"/>
      <c r="G36" s="93"/>
      <c r="H36" s="93"/>
      <c r="I36" s="93"/>
      <c r="J36" s="93"/>
    </row>
    <row r="37" spans="2:10" x14ac:dyDescent="0.15">
      <c r="B37" s="100" t="s">
        <v>8</v>
      </c>
      <c r="C37" s="100"/>
      <c r="D37" s="100"/>
    </row>
    <row r="39" spans="2:10" ht="14.5" customHeight="1" x14ac:dyDescent="0.15">
      <c r="B39" s="99" t="s">
        <v>9</v>
      </c>
      <c r="C39" s="99"/>
      <c r="D39" s="99"/>
      <c r="E39" s="99"/>
      <c r="F39" s="99"/>
      <c r="G39" s="99"/>
      <c r="H39" s="99"/>
      <c r="I39" s="99"/>
      <c r="J39" s="99"/>
    </row>
    <row r="40" spans="2:10" x14ac:dyDescent="0.15">
      <c r="B40" s="99"/>
      <c r="C40" s="99"/>
      <c r="D40" s="99"/>
      <c r="E40" s="99"/>
      <c r="F40" s="99"/>
      <c r="G40" s="99"/>
      <c r="H40" s="99"/>
      <c r="I40" s="99"/>
      <c r="J40" s="99"/>
    </row>
    <row r="41" spans="2:10" x14ac:dyDescent="0.15">
      <c r="B41" s="99"/>
      <c r="C41" s="99"/>
      <c r="D41" s="99"/>
      <c r="E41" s="99"/>
      <c r="F41" s="99"/>
      <c r="G41" s="99"/>
      <c r="H41" s="99"/>
      <c r="I41" s="99"/>
      <c r="J41" s="99"/>
    </row>
    <row r="42" spans="2:10" x14ac:dyDescent="0.15">
      <c r="B42" s="99"/>
      <c r="C42" s="99"/>
      <c r="D42" s="99"/>
      <c r="E42" s="99"/>
      <c r="F42" s="99"/>
      <c r="G42" s="99"/>
      <c r="H42" s="99"/>
      <c r="I42" s="99"/>
      <c r="J42" s="99"/>
    </row>
    <row r="43" spans="2:10" x14ac:dyDescent="0.15">
      <c r="B43" s="99"/>
      <c r="C43" s="99"/>
      <c r="D43" s="99"/>
      <c r="E43" s="99"/>
      <c r="F43" s="99"/>
      <c r="G43" s="99"/>
      <c r="H43" s="99"/>
      <c r="I43" s="99"/>
      <c r="J43" s="99"/>
    </row>
    <row r="44" spans="2:10" x14ac:dyDescent="0.15">
      <c r="B44" s="99"/>
      <c r="C44" s="99"/>
      <c r="D44" s="99"/>
      <c r="E44" s="99"/>
      <c r="F44" s="99"/>
      <c r="G44" s="99"/>
      <c r="H44" s="99"/>
      <c r="I44" s="99"/>
      <c r="J44" s="99"/>
    </row>
    <row r="45" spans="2:10" ht="14" customHeight="1" x14ac:dyDescent="0.15">
      <c r="B45" s="99" t="s">
        <v>10</v>
      </c>
      <c r="C45" s="99"/>
      <c r="D45" s="99"/>
      <c r="E45" s="99"/>
      <c r="F45" s="99"/>
      <c r="G45" s="99"/>
      <c r="H45" s="99"/>
      <c r="I45" s="99"/>
      <c r="J45" s="99"/>
    </row>
    <row r="46" spans="2:10" x14ac:dyDescent="0.15">
      <c r="B46" s="99"/>
      <c r="C46" s="99"/>
      <c r="D46" s="99"/>
      <c r="E46" s="99"/>
      <c r="F46" s="99"/>
      <c r="G46" s="99"/>
      <c r="H46" s="99"/>
      <c r="I46" s="99"/>
      <c r="J46" s="99"/>
    </row>
    <row r="47" spans="2:10" x14ac:dyDescent="0.15">
      <c r="B47" s="69"/>
      <c r="C47" s="69"/>
      <c r="D47" s="92"/>
      <c r="E47" s="92"/>
      <c r="F47" s="92"/>
      <c r="G47" s="92"/>
      <c r="H47" s="92"/>
      <c r="I47" s="92"/>
      <c r="J47" s="92"/>
    </row>
    <row r="48" spans="2:10" x14ac:dyDescent="0.15">
      <c r="B48" s="99"/>
      <c r="C48" s="99"/>
      <c r="D48" s="99"/>
      <c r="E48" s="99"/>
      <c r="F48" s="99"/>
      <c r="G48" s="99"/>
      <c r="H48" s="99"/>
      <c r="I48" s="92"/>
      <c r="J48" s="92"/>
    </row>
    <row r="49" spans="2:10" ht="14" customHeight="1" x14ac:dyDescent="0.15">
      <c r="B49" s="101" t="s">
        <v>11</v>
      </c>
      <c r="C49" s="101"/>
      <c r="D49" s="101"/>
      <c r="E49" s="101"/>
      <c r="F49" s="101"/>
      <c r="G49" s="101"/>
      <c r="H49" s="101"/>
      <c r="I49" s="101"/>
      <c r="J49" s="101"/>
    </row>
    <row r="50" spans="2:10" x14ac:dyDescent="0.15">
      <c r="B50" s="101"/>
      <c r="C50" s="101"/>
      <c r="D50" s="101"/>
      <c r="E50" s="101"/>
      <c r="F50" s="101"/>
      <c r="G50" s="101"/>
      <c r="H50" s="101"/>
      <c r="I50" s="101"/>
      <c r="J50" s="101"/>
    </row>
  </sheetData>
  <sheetProtection algorithmName="SHA-512" hashValue="Grt6VnIn3KlIt3OyFtX+fbRGEyzfMKdaVelumnVJNqyJ5BXOZiPHXJOfwXWA4crMYIBUyW6DRh/NLzPvE/siRw==" saltValue="GIKuAbrZcHs4LRu5l7rVtQ==" spinCount="100000" sheet="1" objects="1" scenarios="1"/>
  <mergeCells count="16">
    <mergeCell ref="B9:J10"/>
    <mergeCell ref="B7:J7"/>
    <mergeCell ref="B5:J5"/>
    <mergeCell ref="B2:J2"/>
    <mergeCell ref="B3:J3"/>
    <mergeCell ref="B31:D31"/>
    <mergeCell ref="B12:D12"/>
    <mergeCell ref="B14:J15"/>
    <mergeCell ref="B17:J23"/>
    <mergeCell ref="B33:J35"/>
    <mergeCell ref="B24:J29"/>
    <mergeCell ref="B48:H48"/>
    <mergeCell ref="B37:D37"/>
    <mergeCell ref="B49:J50"/>
    <mergeCell ref="B39:J44"/>
    <mergeCell ref="B45:J46"/>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90BC-DBF9-4E5B-968A-D11A5FACA7C1}">
  <sheetPr>
    <tabColor rgb="FF8A1878"/>
  </sheetPr>
  <dimension ref="A2:I210"/>
  <sheetViews>
    <sheetView workbookViewId="0">
      <selection activeCell="B3" sqref="B3"/>
    </sheetView>
  </sheetViews>
  <sheetFormatPr baseColWidth="10" defaultColWidth="10.83203125" defaultRowHeight="14" x14ac:dyDescent="0.15"/>
  <cols>
    <col min="1" max="1" width="2.5" style="4" customWidth="1"/>
    <col min="2" max="2" width="27.5" style="3" bestFit="1" customWidth="1"/>
    <col min="3" max="3" width="14.83203125" style="3" bestFit="1" customWidth="1"/>
    <col min="4" max="4" width="9.5" style="3" bestFit="1" customWidth="1"/>
    <col min="5" max="5" width="13.83203125" style="3" bestFit="1" customWidth="1"/>
    <col min="6" max="6" width="12.5" style="3" bestFit="1" customWidth="1"/>
    <col min="7" max="7" width="16.5" style="3" bestFit="1" customWidth="1"/>
    <col min="8" max="8" width="14.83203125" style="3" bestFit="1" customWidth="1"/>
    <col min="9" max="9" width="27.5" style="3" bestFit="1" customWidth="1"/>
    <col min="10" max="10" width="2.5" style="3" customWidth="1"/>
    <col min="11" max="16384" width="10.83203125" style="3"/>
  </cols>
  <sheetData>
    <row r="2" spans="2:9" ht="15" thickBot="1" x14ac:dyDescent="0.2">
      <c r="B2" s="16" t="s">
        <v>12</v>
      </c>
      <c r="C2" s="16" t="s">
        <v>59</v>
      </c>
      <c r="D2" s="16" t="s">
        <v>60</v>
      </c>
      <c r="E2" s="16" t="s">
        <v>14</v>
      </c>
      <c r="F2" s="16" t="s">
        <v>16</v>
      </c>
      <c r="G2" s="16" t="s">
        <v>70</v>
      </c>
      <c r="H2" s="16" t="s">
        <v>71</v>
      </c>
      <c r="I2" s="16" t="s">
        <v>72</v>
      </c>
    </row>
    <row r="3" spans="2:9" x14ac:dyDescent="0.15">
      <c r="B3" s="2" t="str">
        <f>IF(Tabelle18[[#This Row],[Nachname]]&lt;&gt;"",Mannschaftsmeldebogen!$B$3,"")</f>
        <v/>
      </c>
      <c r="C3" s="2" t="str">
        <f>IF(Tabelle18[[#This Row],[Nachname]]&lt;&gt;"",Mannschaftsmeldebogen!$B$8,"")</f>
        <v/>
      </c>
      <c r="D3" s="2" t="str">
        <f>IF(Tabelle18[[#This Row],[Nachname]]&lt;&gt;"",Mannschaftsmeldebogen!$C$8,"")</f>
        <v/>
      </c>
      <c r="E3" s="2" t="str">
        <f>IF(Mannschaftsmeldebogen!D24&lt;&gt;"",Mannschaftsmeldebogen!D24,"")</f>
        <v/>
      </c>
      <c r="F3" s="2" t="str">
        <f>IF(Mannschaftsmeldebogen!E24&lt;&gt;"",Mannschaftsmeldebogen!E24,"")</f>
        <v/>
      </c>
      <c r="G3" s="2" t="str">
        <f>IF(Mannschaftsmeldebogen!F24&lt;&gt;"",Mannschaftsmeldebogen!F24,"")</f>
        <v/>
      </c>
      <c r="H3" s="2" t="str">
        <f>IF(Mannschaftsmeldebogen!G24&lt;&gt;"",Mannschaftsmeldebogen!G24,"")</f>
        <v/>
      </c>
      <c r="I3" s="2" t="str">
        <f>IF(Mannschaftsmeldebogen!H24&lt;&gt;"",Mannschaftsmeldebogen!H24,"")</f>
        <v/>
      </c>
    </row>
    <row r="4" spans="2:9" x14ac:dyDescent="0.15">
      <c r="B4" s="2" t="str">
        <f>IF(Tabelle18[[#This Row],[Nachname]]&lt;&gt;"",Mannschaftsmeldebogen!$B$3,"")</f>
        <v/>
      </c>
      <c r="C4" s="2" t="str">
        <f>IF(Tabelle18[[#This Row],[Nachname]]&lt;&gt;"",Mannschaftsmeldebogen!$B$8,"")</f>
        <v/>
      </c>
      <c r="D4" s="2" t="str">
        <f>IF(Tabelle18[[#This Row],[Nachname]]&lt;&gt;"",Mannschaftsmeldebogen!$C$8,"")</f>
        <v/>
      </c>
      <c r="E4" s="2" t="str">
        <f>IF(Mannschaftsmeldebogen!D25&lt;&gt;"",Mannschaftsmeldebogen!D25,"")</f>
        <v/>
      </c>
      <c r="F4" s="2" t="str">
        <f>IF(Mannschaftsmeldebogen!E25&lt;&gt;"",Mannschaftsmeldebogen!E25,"")</f>
        <v/>
      </c>
      <c r="G4" s="2" t="str">
        <f>IF(Mannschaftsmeldebogen!F25&lt;&gt;"",Mannschaftsmeldebogen!F25,"")</f>
        <v/>
      </c>
      <c r="H4" s="2" t="str">
        <f>IF(Mannschaftsmeldebogen!G25&lt;&gt;"",Mannschaftsmeldebogen!G25,"")</f>
        <v/>
      </c>
      <c r="I4" s="2" t="str">
        <f>IF(Mannschaftsmeldebogen!H25&lt;&gt;"",Mannschaftsmeldebogen!H25,"")</f>
        <v/>
      </c>
    </row>
    <row r="5" spans="2:9" x14ac:dyDescent="0.15">
      <c r="B5" s="2" t="str">
        <f>IF(Tabelle18[[#This Row],[Nachname]]&lt;&gt;"",Mannschaftsmeldebogen!$B$3,"")</f>
        <v/>
      </c>
      <c r="C5" s="2" t="str">
        <f>IF(Tabelle18[[#This Row],[Nachname]]&lt;&gt;"",Mannschaftsmeldebogen!$B$8,"")</f>
        <v/>
      </c>
      <c r="D5" s="2" t="str">
        <f>IF(Tabelle18[[#This Row],[Nachname]]&lt;&gt;"",Mannschaftsmeldebogen!$C$8,"")</f>
        <v/>
      </c>
      <c r="E5" s="2" t="str">
        <f>IF(Mannschaftsmeldebogen!D26&lt;&gt;"",Mannschaftsmeldebogen!D26,"")</f>
        <v/>
      </c>
      <c r="F5" s="2" t="str">
        <f>IF(Mannschaftsmeldebogen!E26&lt;&gt;"",Mannschaftsmeldebogen!E26,"")</f>
        <v/>
      </c>
      <c r="G5" s="2" t="str">
        <f>IF(Mannschaftsmeldebogen!F26&lt;&gt;"",Mannschaftsmeldebogen!F26,"")</f>
        <v/>
      </c>
      <c r="H5" s="2" t="str">
        <f>IF(Mannschaftsmeldebogen!G26&lt;&gt;"",Mannschaftsmeldebogen!G26,"")</f>
        <v/>
      </c>
      <c r="I5" s="2" t="str">
        <f>IF(Mannschaftsmeldebogen!H26&lt;&gt;"",Mannschaftsmeldebogen!H26,"")</f>
        <v/>
      </c>
    </row>
    <row r="6" spans="2:9" x14ac:dyDescent="0.15">
      <c r="B6" s="2" t="str">
        <f>IF(Tabelle18[[#This Row],[Nachname]]&lt;&gt;"",Mannschaftsmeldebogen!$B$3,"")</f>
        <v/>
      </c>
      <c r="C6" s="2" t="str">
        <f>IF(Tabelle18[[#This Row],[Nachname]]&lt;&gt;"",Mannschaftsmeldebogen!$B$8,"")</f>
        <v/>
      </c>
      <c r="D6" s="2" t="str">
        <f>IF(Tabelle18[[#This Row],[Nachname]]&lt;&gt;"",Mannschaftsmeldebogen!$C$8,"")</f>
        <v/>
      </c>
      <c r="E6" s="2" t="str">
        <f>IF(Mannschaftsmeldebogen!D27&lt;&gt;"",Mannschaftsmeldebogen!D27,"")</f>
        <v/>
      </c>
      <c r="F6" s="2" t="str">
        <f>IF(Mannschaftsmeldebogen!E27&lt;&gt;"",Mannschaftsmeldebogen!E27,"")</f>
        <v/>
      </c>
      <c r="G6" s="2" t="str">
        <f>IF(Mannschaftsmeldebogen!F27&lt;&gt;"",Mannschaftsmeldebogen!F27,"")</f>
        <v/>
      </c>
      <c r="H6" s="2" t="str">
        <f>IF(Mannschaftsmeldebogen!G27&lt;&gt;"",Mannschaftsmeldebogen!G27,"")</f>
        <v/>
      </c>
      <c r="I6" s="2" t="str">
        <f>IF(Mannschaftsmeldebogen!H27&lt;&gt;"",Mannschaftsmeldebogen!H27,"")</f>
        <v/>
      </c>
    </row>
    <row r="7" spans="2:9" x14ac:dyDescent="0.15">
      <c r="B7" s="2" t="str">
        <f>IF(Tabelle18[[#This Row],[Nachname]]&lt;&gt;"",Mannschaftsmeldebogen!$B$3,"")</f>
        <v/>
      </c>
      <c r="C7" s="2" t="str">
        <f>IF(Tabelle18[[#This Row],[Nachname]]&lt;&gt;"",Mannschaftsmeldebogen!$B$8,"")</f>
        <v/>
      </c>
      <c r="D7" s="2" t="str">
        <f>IF(Tabelle18[[#This Row],[Nachname]]&lt;&gt;"",Mannschaftsmeldebogen!$C$8,"")</f>
        <v/>
      </c>
      <c r="E7" s="2" t="str">
        <f>IF(Mannschaftsmeldebogen!D28&lt;&gt;"",Mannschaftsmeldebogen!D28,"")</f>
        <v/>
      </c>
      <c r="F7" s="2" t="str">
        <f>IF(Mannschaftsmeldebogen!E28&lt;&gt;"",Mannschaftsmeldebogen!E28,"")</f>
        <v/>
      </c>
      <c r="G7" s="2" t="str">
        <f>IF(Mannschaftsmeldebogen!F28&lt;&gt;"",Mannschaftsmeldebogen!F28,"")</f>
        <v/>
      </c>
      <c r="H7" s="2" t="str">
        <f>IF(Mannschaftsmeldebogen!G28&lt;&gt;"",Mannschaftsmeldebogen!G28,"")</f>
        <v/>
      </c>
      <c r="I7" s="2" t="str">
        <f>IF(Mannschaftsmeldebogen!H28&lt;&gt;"",Mannschaftsmeldebogen!H28,"")</f>
        <v/>
      </c>
    </row>
    <row r="8" spans="2:9" x14ac:dyDescent="0.15">
      <c r="B8" s="2" t="str">
        <f>IF(Tabelle18[[#This Row],[Nachname]]&lt;&gt;"",Mannschaftsmeldebogen!$B$3,"")</f>
        <v/>
      </c>
      <c r="C8" s="2" t="str">
        <f>IF(Tabelle18[[#This Row],[Nachname]]&lt;&gt;"",Mannschaftsmeldebogen!$B$8,"")</f>
        <v/>
      </c>
      <c r="D8" s="2" t="str">
        <f>IF(Tabelle18[[#This Row],[Nachname]]&lt;&gt;"",Mannschaftsmeldebogen!$C$8,"")</f>
        <v/>
      </c>
      <c r="E8" s="2" t="str">
        <f>IF(Mannschaftsmeldebogen!D29&lt;&gt;"",Mannschaftsmeldebogen!D29,"")</f>
        <v/>
      </c>
      <c r="F8" s="2" t="str">
        <f>IF(Mannschaftsmeldebogen!E29&lt;&gt;"",Mannschaftsmeldebogen!E29,"")</f>
        <v/>
      </c>
      <c r="G8" s="2" t="str">
        <f>IF(Mannschaftsmeldebogen!F29&lt;&gt;"",Mannschaftsmeldebogen!F29,"")</f>
        <v/>
      </c>
      <c r="H8" s="2" t="str">
        <f>IF(Mannschaftsmeldebogen!G29&lt;&gt;"",Mannschaftsmeldebogen!G29,"")</f>
        <v/>
      </c>
      <c r="I8" s="2" t="str">
        <f>IF(Mannschaftsmeldebogen!H29&lt;&gt;"",Mannschaftsmeldebogen!H29,"")</f>
        <v/>
      </c>
    </row>
    <row r="9" spans="2:9" x14ac:dyDescent="0.15">
      <c r="B9" s="2" t="str">
        <f>IF(Tabelle18[[#This Row],[Nachname]]&lt;&gt;"",Mannschaftsmeldebogen!$B$3,"")</f>
        <v/>
      </c>
      <c r="C9" s="2" t="str">
        <f>IF(Tabelle18[[#This Row],[Nachname]]&lt;&gt;"",Mannschaftsmeldebogen!$B$8,"")</f>
        <v/>
      </c>
      <c r="D9" s="2" t="str">
        <f>IF(Tabelle18[[#This Row],[Nachname]]&lt;&gt;"",Mannschaftsmeldebogen!$C$8,"")</f>
        <v/>
      </c>
      <c r="E9" s="2" t="str">
        <f>IF(Mannschaftsmeldebogen!D30&lt;&gt;"",Mannschaftsmeldebogen!D30,"")</f>
        <v/>
      </c>
      <c r="F9" s="2" t="str">
        <f>IF(Mannschaftsmeldebogen!E30&lt;&gt;"",Mannschaftsmeldebogen!E30,"")</f>
        <v/>
      </c>
      <c r="G9" s="2" t="str">
        <f>IF(Mannschaftsmeldebogen!F30&lt;&gt;"",Mannschaftsmeldebogen!F30,"")</f>
        <v/>
      </c>
      <c r="H9" s="2" t="str">
        <f>IF(Mannschaftsmeldebogen!G30&lt;&gt;"",Mannschaftsmeldebogen!G30,"")</f>
        <v/>
      </c>
      <c r="I9" s="2" t="str">
        <f>IF(Mannschaftsmeldebogen!H30&lt;&gt;"",Mannschaftsmeldebogen!H30,"")</f>
        <v/>
      </c>
    </row>
    <row r="10" spans="2:9" x14ac:dyDescent="0.15">
      <c r="B10" s="2" t="str">
        <f>IF(Tabelle18[[#This Row],[Nachname]]&lt;&gt;"",Mannschaftsmeldebogen!$B$3,"")</f>
        <v/>
      </c>
      <c r="C10" s="2" t="str">
        <f>IF(Tabelle18[[#This Row],[Nachname]]&lt;&gt;"",Mannschaftsmeldebogen!$B$8,"")</f>
        <v/>
      </c>
      <c r="D10" s="2" t="str">
        <f>IF(Tabelle18[[#This Row],[Nachname]]&lt;&gt;"",Mannschaftsmeldebogen!$C$8,"")</f>
        <v/>
      </c>
      <c r="E10" s="2" t="str">
        <f>IF(Mannschaftsmeldebogen!D31&lt;&gt;"",Mannschaftsmeldebogen!D31,"")</f>
        <v/>
      </c>
      <c r="F10" s="2" t="str">
        <f>IF(Mannschaftsmeldebogen!E31&lt;&gt;"",Mannschaftsmeldebogen!E31,"")</f>
        <v/>
      </c>
      <c r="G10" s="2" t="str">
        <f>IF(Mannschaftsmeldebogen!F31&lt;&gt;"",Mannschaftsmeldebogen!F31,"")</f>
        <v/>
      </c>
      <c r="H10" s="2" t="str">
        <f>IF(Mannschaftsmeldebogen!G31&lt;&gt;"",Mannschaftsmeldebogen!G31,"")</f>
        <v/>
      </c>
      <c r="I10" s="2" t="str">
        <f>IF(Mannschaftsmeldebogen!H31&lt;&gt;"",Mannschaftsmeldebogen!H31,"")</f>
        <v/>
      </c>
    </row>
    <row r="11" spans="2:9" x14ac:dyDescent="0.15">
      <c r="B11" s="2" t="str">
        <f>IF(Tabelle18[[#This Row],[Nachname]]&lt;&gt;"",Mannschaftsmeldebogen!$B$3,"")</f>
        <v/>
      </c>
      <c r="C11" s="2" t="str">
        <f>IF(Tabelle18[[#This Row],[Nachname]]&lt;&gt;"",Mannschaftsmeldebogen!$B$8,"")</f>
        <v/>
      </c>
      <c r="D11" s="2" t="str">
        <f>IF(Tabelle18[[#This Row],[Nachname]]&lt;&gt;"",Mannschaftsmeldebogen!$C$8,"")</f>
        <v/>
      </c>
      <c r="E11" s="2" t="str">
        <f>IF(Mannschaftsmeldebogen!D32&lt;&gt;"",Mannschaftsmeldebogen!D32,"")</f>
        <v/>
      </c>
      <c r="F11" s="2" t="str">
        <f>IF(Mannschaftsmeldebogen!E32&lt;&gt;"",Mannschaftsmeldebogen!E32,"")</f>
        <v/>
      </c>
      <c r="G11" s="2" t="str">
        <f>IF(Mannschaftsmeldebogen!F32&lt;&gt;"",Mannschaftsmeldebogen!F32,"")</f>
        <v/>
      </c>
      <c r="H11" s="2" t="str">
        <f>IF(Mannschaftsmeldebogen!G32&lt;&gt;"",Mannschaftsmeldebogen!G32,"")</f>
        <v/>
      </c>
      <c r="I11" s="2" t="str">
        <f>IF(Mannschaftsmeldebogen!H32&lt;&gt;"",Mannschaftsmeldebogen!H32,"")</f>
        <v/>
      </c>
    </row>
    <row r="12" spans="2:9" x14ac:dyDescent="0.15">
      <c r="B12" s="2" t="str">
        <f>IF(Tabelle18[[#This Row],[Nachname]]&lt;&gt;"",Mannschaftsmeldebogen!$B$3,"")</f>
        <v/>
      </c>
      <c r="C12" s="2" t="str">
        <f>IF(Tabelle18[[#This Row],[Nachname]]&lt;&gt;"",Mannschaftsmeldebogen!$B$8,"")</f>
        <v/>
      </c>
      <c r="D12" s="2" t="str">
        <f>IF(Tabelle18[[#This Row],[Nachname]]&lt;&gt;"",Mannschaftsmeldebogen!$C$8,"")</f>
        <v/>
      </c>
      <c r="E12" s="2" t="str">
        <f>IF(Mannschaftsmeldebogen!D33&lt;&gt;"",Mannschaftsmeldebogen!D33,"")</f>
        <v/>
      </c>
      <c r="F12" s="2" t="str">
        <f>IF(Mannschaftsmeldebogen!E33&lt;&gt;"",Mannschaftsmeldebogen!E33,"")</f>
        <v/>
      </c>
      <c r="G12" s="2" t="str">
        <f>IF(Mannschaftsmeldebogen!F33&lt;&gt;"",Mannschaftsmeldebogen!F33,"")</f>
        <v/>
      </c>
      <c r="H12" s="2" t="str">
        <f>IF(Mannschaftsmeldebogen!G33&lt;&gt;"",Mannschaftsmeldebogen!G33,"")</f>
        <v/>
      </c>
      <c r="I12" s="2" t="str">
        <f>IF(Mannschaftsmeldebogen!H33&lt;&gt;"",Mannschaftsmeldebogen!H33,"")</f>
        <v/>
      </c>
    </row>
    <row r="13" spans="2:9" x14ac:dyDescent="0.15">
      <c r="B13" s="2" t="str">
        <f>IF(Tabelle18[[#This Row],[Nachname]]&lt;&gt;"",Mannschaftsmeldebogen!$B$3,"")</f>
        <v/>
      </c>
      <c r="C13" s="2" t="str">
        <f>IF(Tabelle18[[#This Row],[Nachname]]&lt;&gt;"",Mannschaftsmeldebogen!$B$8,"")</f>
        <v/>
      </c>
      <c r="D13" s="2" t="str">
        <f>IF(Tabelle18[[#This Row],[Nachname]]&lt;&gt;"",Mannschaftsmeldebogen!$C$8,"")</f>
        <v/>
      </c>
      <c r="E13" s="2" t="str">
        <f>IF(Mannschaftsmeldebogen!D34&lt;&gt;"",Mannschaftsmeldebogen!D34,"")</f>
        <v/>
      </c>
      <c r="F13" s="2" t="str">
        <f>IF(Mannschaftsmeldebogen!E34&lt;&gt;"",Mannschaftsmeldebogen!E34,"")</f>
        <v/>
      </c>
      <c r="G13" s="2" t="str">
        <f>IF(Mannschaftsmeldebogen!F34&lt;&gt;"",Mannschaftsmeldebogen!F34,"")</f>
        <v/>
      </c>
      <c r="H13" s="2" t="str">
        <f>IF(Mannschaftsmeldebogen!G34&lt;&gt;"",Mannschaftsmeldebogen!G34,"")</f>
        <v/>
      </c>
      <c r="I13" s="2" t="str">
        <f>IF(Mannschaftsmeldebogen!H34&lt;&gt;"",Mannschaftsmeldebogen!H34,"")</f>
        <v/>
      </c>
    </row>
    <row r="14" spans="2:9" x14ac:dyDescent="0.15">
      <c r="B14" s="2" t="str">
        <f>IF(Tabelle18[[#This Row],[Nachname]]&lt;&gt;"",Mannschaftsmeldebogen!$B$3,"")</f>
        <v/>
      </c>
      <c r="C14" s="2" t="str">
        <f>IF(Tabelle18[[#This Row],[Nachname]]&lt;&gt;"",Mannschaftsmeldebogen!$B$8,"")</f>
        <v/>
      </c>
      <c r="D14" s="2" t="str">
        <f>IF(Tabelle18[[#This Row],[Nachname]]&lt;&gt;"",Mannschaftsmeldebogen!$C$8,"")</f>
        <v/>
      </c>
      <c r="E14" s="2" t="str">
        <f>IF(Mannschaftsmeldebogen!D35&lt;&gt;"",Mannschaftsmeldebogen!D35,"")</f>
        <v/>
      </c>
      <c r="F14" s="2" t="str">
        <f>IF(Mannschaftsmeldebogen!E35&lt;&gt;"",Mannschaftsmeldebogen!E35,"")</f>
        <v/>
      </c>
      <c r="G14" s="2" t="str">
        <f>IF(Mannschaftsmeldebogen!F35&lt;&gt;"",Mannschaftsmeldebogen!F35,"")</f>
        <v/>
      </c>
      <c r="H14" s="2" t="str">
        <f>IF(Mannschaftsmeldebogen!G35&lt;&gt;"",Mannschaftsmeldebogen!G35,"")</f>
        <v/>
      </c>
      <c r="I14" s="2" t="str">
        <f>IF(Mannschaftsmeldebogen!H35&lt;&gt;"",Mannschaftsmeldebogen!H35,"")</f>
        <v/>
      </c>
    </row>
    <row r="15" spans="2:9" x14ac:dyDescent="0.15">
      <c r="B15" s="2" t="str">
        <f>IF(Tabelle18[[#This Row],[Nachname]]&lt;&gt;"",Mannschaftsmeldebogen!$B$3,"")</f>
        <v/>
      </c>
      <c r="C15" s="2" t="str">
        <f>IF(Tabelle18[[#This Row],[Nachname]]&lt;&gt;"",Mannschaftsmeldebogen!$B$8,"")</f>
        <v/>
      </c>
      <c r="D15" s="2" t="str">
        <f>IF(Tabelle18[[#This Row],[Nachname]]&lt;&gt;"",Mannschaftsmeldebogen!$C$8,"")</f>
        <v/>
      </c>
      <c r="E15" s="2" t="str">
        <f>IF(Mannschaftsmeldebogen!D36&lt;&gt;"",Mannschaftsmeldebogen!D36,"")</f>
        <v/>
      </c>
      <c r="F15" s="2" t="str">
        <f>IF(Mannschaftsmeldebogen!E36&lt;&gt;"",Mannschaftsmeldebogen!E36,"")</f>
        <v/>
      </c>
      <c r="G15" s="2" t="str">
        <f>IF(Mannschaftsmeldebogen!F36&lt;&gt;"",Mannschaftsmeldebogen!F36,"")</f>
        <v/>
      </c>
      <c r="H15" s="2" t="str">
        <f>IF(Mannschaftsmeldebogen!G36&lt;&gt;"",Mannschaftsmeldebogen!G36,"")</f>
        <v/>
      </c>
      <c r="I15" s="2" t="str">
        <f>IF(Mannschaftsmeldebogen!H36&lt;&gt;"",Mannschaftsmeldebogen!H36,"")</f>
        <v/>
      </c>
    </row>
    <row r="16" spans="2:9" x14ac:dyDescent="0.15">
      <c r="B16" s="2" t="str">
        <f>IF(Tabelle18[[#This Row],[Nachname]]&lt;&gt;"",Mannschaftsmeldebogen!$B$3,"")</f>
        <v/>
      </c>
      <c r="C16" s="2" t="str">
        <f>IF(Tabelle18[[#This Row],[Nachname]]&lt;&gt;"",Mannschaftsmeldebogen!$B$8,"")</f>
        <v/>
      </c>
      <c r="D16" s="2" t="str">
        <f>IF(Tabelle18[[#This Row],[Nachname]]&lt;&gt;"",Mannschaftsmeldebogen!$C$8,"")</f>
        <v/>
      </c>
      <c r="E16" s="2" t="str">
        <f>IF(Mannschaftsmeldebogen!D37&lt;&gt;"",Mannschaftsmeldebogen!D37,"")</f>
        <v/>
      </c>
      <c r="F16" s="2" t="str">
        <f>IF(Mannschaftsmeldebogen!E37&lt;&gt;"",Mannschaftsmeldebogen!E37,"")</f>
        <v/>
      </c>
      <c r="G16" s="2" t="str">
        <f>IF(Mannschaftsmeldebogen!F37&lt;&gt;"",Mannschaftsmeldebogen!F37,"")</f>
        <v/>
      </c>
      <c r="H16" s="2" t="str">
        <f>IF(Mannschaftsmeldebogen!G37&lt;&gt;"",Mannschaftsmeldebogen!G37,"")</f>
        <v/>
      </c>
      <c r="I16" s="2" t="str">
        <f>IF(Mannschaftsmeldebogen!H37&lt;&gt;"",Mannschaftsmeldebogen!H37,"")</f>
        <v/>
      </c>
    </row>
    <row r="17" spans="2:9" x14ac:dyDescent="0.15">
      <c r="B17" s="2" t="str">
        <f>IF(Tabelle18[[#This Row],[Nachname]]&lt;&gt;"",Mannschaftsmeldebogen!$B$3,"")</f>
        <v/>
      </c>
      <c r="C17" s="2" t="str">
        <f>IF(Tabelle18[[#This Row],[Nachname]]&lt;&gt;"",Mannschaftsmeldebogen!$B$8,"")</f>
        <v/>
      </c>
      <c r="D17" s="2" t="str">
        <f>IF(Tabelle18[[#This Row],[Nachname]]&lt;&gt;"",Mannschaftsmeldebogen!$C$8,"")</f>
        <v/>
      </c>
      <c r="E17" s="2" t="str">
        <f>IF(Mannschaftsmeldebogen!D38&lt;&gt;"",Mannschaftsmeldebogen!D38,"")</f>
        <v/>
      </c>
      <c r="F17" s="2" t="str">
        <f>IF(Mannschaftsmeldebogen!E38&lt;&gt;"",Mannschaftsmeldebogen!E38,"")</f>
        <v/>
      </c>
      <c r="G17" s="2" t="str">
        <f>IF(Mannschaftsmeldebogen!F38&lt;&gt;"",Mannschaftsmeldebogen!F38,"")</f>
        <v/>
      </c>
      <c r="H17" s="2" t="str">
        <f>IF(Mannschaftsmeldebogen!G38&lt;&gt;"",Mannschaftsmeldebogen!G38,"")</f>
        <v/>
      </c>
      <c r="I17" s="2" t="str">
        <f>IF(Mannschaftsmeldebogen!H38&lt;&gt;"",Mannschaftsmeldebogen!H38,"")</f>
        <v/>
      </c>
    </row>
    <row r="18" spans="2:9" x14ac:dyDescent="0.15">
      <c r="B18" s="2" t="str">
        <f>IF(Tabelle18[[#This Row],[Nachname]]&lt;&gt;"",Mannschaftsmeldebogen!$B$3,"")</f>
        <v/>
      </c>
      <c r="C18" s="2" t="str">
        <f>IF(Tabelle18[[#This Row],[Nachname]]&lt;&gt;"",Mannschaftsmeldebogen!$B$8,"")</f>
        <v/>
      </c>
      <c r="D18" s="2" t="str">
        <f>IF(Tabelle18[[#This Row],[Nachname]]&lt;&gt;"",Mannschaftsmeldebogen!$C$8,"")</f>
        <v/>
      </c>
      <c r="E18" s="2" t="str">
        <f>IF(Mannschaftsmeldebogen!D39&lt;&gt;"",Mannschaftsmeldebogen!D39,"")</f>
        <v/>
      </c>
      <c r="F18" s="2" t="str">
        <f>IF(Mannschaftsmeldebogen!E39&lt;&gt;"",Mannschaftsmeldebogen!E39,"")</f>
        <v/>
      </c>
      <c r="G18" s="2" t="str">
        <f>IF(Mannschaftsmeldebogen!F39&lt;&gt;"",Mannschaftsmeldebogen!F39,"")</f>
        <v/>
      </c>
      <c r="H18" s="2" t="str">
        <f>IF(Mannschaftsmeldebogen!G39&lt;&gt;"",Mannschaftsmeldebogen!G39,"")</f>
        <v/>
      </c>
      <c r="I18" s="2" t="str">
        <f>IF(Mannschaftsmeldebogen!H39&lt;&gt;"",Mannschaftsmeldebogen!H39,"")</f>
        <v/>
      </c>
    </row>
    <row r="19" spans="2:9" x14ac:dyDescent="0.15">
      <c r="B19" s="2" t="str">
        <f>IF(Tabelle18[[#This Row],[Nachname]]&lt;&gt;"",Mannschaftsmeldebogen!$B$3,"")</f>
        <v/>
      </c>
      <c r="C19" s="2" t="str">
        <f>IF(Tabelle18[[#This Row],[Nachname]]&lt;&gt;"",Mannschaftsmeldebogen!$B$9,"")</f>
        <v/>
      </c>
      <c r="D19" s="2" t="str">
        <f>IF(Tabelle18[[#This Row],[Nachname]]&lt;&gt;"",Mannschaftsmeldebogen!$C$9,"")</f>
        <v/>
      </c>
      <c r="E19" s="2" t="str">
        <f>IF(Mannschaftsmeldebogen!D42&lt;&gt;"",Mannschaftsmeldebogen!D42,"")</f>
        <v/>
      </c>
      <c r="F19" s="2" t="str">
        <f>IF(Mannschaftsmeldebogen!E42&lt;&gt;"",Mannschaftsmeldebogen!E42,"")</f>
        <v/>
      </c>
      <c r="G19" s="2" t="str">
        <f>IF(Mannschaftsmeldebogen!F42&lt;&gt;"",Mannschaftsmeldebogen!F42,"")</f>
        <v/>
      </c>
      <c r="H19" s="2" t="str">
        <f>IF(Mannschaftsmeldebogen!G42&lt;&gt;"",Mannschaftsmeldebogen!G42,"")</f>
        <v/>
      </c>
      <c r="I19" s="2" t="str">
        <f>IF(Mannschaftsmeldebogen!H42&lt;&gt;"",Mannschaftsmeldebogen!H42,"")</f>
        <v/>
      </c>
    </row>
    <row r="20" spans="2:9" x14ac:dyDescent="0.15">
      <c r="B20" s="2" t="str">
        <f>IF(Tabelle18[[#This Row],[Nachname]]&lt;&gt;"",Mannschaftsmeldebogen!$B$3,"")</f>
        <v/>
      </c>
      <c r="C20" s="2" t="str">
        <f>IF(Tabelle18[[#This Row],[Nachname]]&lt;&gt;"",Mannschaftsmeldebogen!$B$9,"")</f>
        <v/>
      </c>
      <c r="D20" s="2" t="str">
        <f>IF(Tabelle18[[#This Row],[Nachname]]&lt;&gt;"",Mannschaftsmeldebogen!$C$9,"")</f>
        <v/>
      </c>
      <c r="E20" s="2" t="str">
        <f>IF(Mannschaftsmeldebogen!D43&lt;&gt;"",Mannschaftsmeldebogen!D43,"")</f>
        <v/>
      </c>
      <c r="F20" s="2" t="str">
        <f>IF(Mannschaftsmeldebogen!E43&lt;&gt;"",Mannschaftsmeldebogen!E43,"")</f>
        <v/>
      </c>
      <c r="G20" s="2" t="str">
        <f>IF(Mannschaftsmeldebogen!F43&lt;&gt;"",Mannschaftsmeldebogen!F43,"")</f>
        <v/>
      </c>
      <c r="H20" s="2" t="str">
        <f>IF(Mannschaftsmeldebogen!G43&lt;&gt;"",Mannschaftsmeldebogen!G43,"")</f>
        <v/>
      </c>
      <c r="I20" s="2" t="str">
        <f>IF(Mannschaftsmeldebogen!H43&lt;&gt;"",Mannschaftsmeldebogen!H43,"")</f>
        <v/>
      </c>
    </row>
    <row r="21" spans="2:9" x14ac:dyDescent="0.15">
      <c r="B21" s="2" t="str">
        <f>IF(Tabelle18[[#This Row],[Nachname]]&lt;&gt;"",Mannschaftsmeldebogen!$B$3,"")</f>
        <v/>
      </c>
      <c r="C21" s="2" t="str">
        <f>IF(Tabelle18[[#This Row],[Nachname]]&lt;&gt;"",Mannschaftsmeldebogen!$B$9,"")</f>
        <v/>
      </c>
      <c r="D21" s="2" t="str">
        <f>IF(Tabelle18[[#This Row],[Nachname]]&lt;&gt;"",Mannschaftsmeldebogen!$C$9,"")</f>
        <v/>
      </c>
      <c r="E21" s="2" t="str">
        <f>IF(Mannschaftsmeldebogen!D44&lt;&gt;"",Mannschaftsmeldebogen!D44,"")</f>
        <v/>
      </c>
      <c r="F21" s="2" t="str">
        <f>IF(Mannschaftsmeldebogen!E44&lt;&gt;"",Mannschaftsmeldebogen!E44,"")</f>
        <v/>
      </c>
      <c r="G21" s="2" t="str">
        <f>IF(Mannschaftsmeldebogen!F44&lt;&gt;"",Mannschaftsmeldebogen!F44,"")</f>
        <v/>
      </c>
      <c r="H21" s="2" t="str">
        <f>IF(Mannschaftsmeldebogen!G44&lt;&gt;"",Mannschaftsmeldebogen!G44,"")</f>
        <v/>
      </c>
      <c r="I21" s="2" t="str">
        <f>IF(Mannschaftsmeldebogen!H44&lt;&gt;"",Mannschaftsmeldebogen!H44,"")</f>
        <v/>
      </c>
    </row>
    <row r="22" spans="2:9" x14ac:dyDescent="0.15">
      <c r="B22" s="2" t="str">
        <f>IF(Tabelle18[[#This Row],[Nachname]]&lt;&gt;"",Mannschaftsmeldebogen!$B$3,"")</f>
        <v/>
      </c>
      <c r="C22" s="2" t="str">
        <f>IF(Tabelle18[[#This Row],[Nachname]]&lt;&gt;"",Mannschaftsmeldebogen!$B$9,"")</f>
        <v/>
      </c>
      <c r="D22" s="2" t="str">
        <f>IF(Tabelle18[[#This Row],[Nachname]]&lt;&gt;"",Mannschaftsmeldebogen!$C$9,"")</f>
        <v/>
      </c>
      <c r="E22" s="2" t="str">
        <f>IF(Mannschaftsmeldebogen!D45&lt;&gt;"",Mannschaftsmeldebogen!D45,"")</f>
        <v/>
      </c>
      <c r="F22" s="2" t="str">
        <f>IF(Mannschaftsmeldebogen!E45&lt;&gt;"",Mannschaftsmeldebogen!E45,"")</f>
        <v/>
      </c>
      <c r="G22" s="2" t="str">
        <f>IF(Mannschaftsmeldebogen!F45&lt;&gt;"",Mannschaftsmeldebogen!F45,"")</f>
        <v/>
      </c>
      <c r="H22" s="2" t="str">
        <f>IF(Mannschaftsmeldebogen!G45&lt;&gt;"",Mannschaftsmeldebogen!G45,"")</f>
        <v/>
      </c>
      <c r="I22" s="2" t="str">
        <f>IF(Mannschaftsmeldebogen!H45&lt;&gt;"",Mannschaftsmeldebogen!H45,"")</f>
        <v/>
      </c>
    </row>
    <row r="23" spans="2:9" x14ac:dyDescent="0.15">
      <c r="B23" s="2" t="str">
        <f>IF(Tabelle18[[#This Row],[Nachname]]&lt;&gt;"",Mannschaftsmeldebogen!$B$3,"")</f>
        <v/>
      </c>
      <c r="C23" s="2" t="str">
        <f>IF(Tabelle18[[#This Row],[Nachname]]&lt;&gt;"",Mannschaftsmeldebogen!$B$9,"")</f>
        <v/>
      </c>
      <c r="D23" s="2" t="str">
        <f>IF(Tabelle18[[#This Row],[Nachname]]&lt;&gt;"",Mannschaftsmeldebogen!$C$9,"")</f>
        <v/>
      </c>
      <c r="E23" s="2" t="str">
        <f>IF(Mannschaftsmeldebogen!D46&lt;&gt;"",Mannschaftsmeldebogen!D46,"")</f>
        <v/>
      </c>
      <c r="F23" s="2" t="str">
        <f>IF(Mannschaftsmeldebogen!E46&lt;&gt;"",Mannschaftsmeldebogen!E46,"")</f>
        <v/>
      </c>
      <c r="G23" s="2" t="str">
        <f>IF(Mannschaftsmeldebogen!F46&lt;&gt;"",Mannschaftsmeldebogen!F46,"")</f>
        <v/>
      </c>
      <c r="H23" s="2" t="str">
        <f>IF(Mannschaftsmeldebogen!G46&lt;&gt;"",Mannschaftsmeldebogen!G46,"")</f>
        <v/>
      </c>
      <c r="I23" s="2" t="str">
        <f>IF(Mannschaftsmeldebogen!H46&lt;&gt;"",Mannschaftsmeldebogen!H46,"")</f>
        <v/>
      </c>
    </row>
    <row r="24" spans="2:9" x14ac:dyDescent="0.15">
      <c r="B24" s="2" t="str">
        <f>IF(Tabelle18[[#This Row],[Nachname]]&lt;&gt;"",Mannschaftsmeldebogen!$B$3,"")</f>
        <v/>
      </c>
      <c r="C24" s="2" t="str">
        <f>IF(Tabelle18[[#This Row],[Nachname]]&lt;&gt;"",Mannschaftsmeldebogen!$B$9,"")</f>
        <v/>
      </c>
      <c r="D24" s="2" t="str">
        <f>IF(Tabelle18[[#This Row],[Nachname]]&lt;&gt;"",Mannschaftsmeldebogen!$C$9,"")</f>
        <v/>
      </c>
      <c r="E24" s="2" t="str">
        <f>IF(Mannschaftsmeldebogen!D47&lt;&gt;"",Mannschaftsmeldebogen!D47,"")</f>
        <v/>
      </c>
      <c r="F24" s="2" t="str">
        <f>IF(Mannschaftsmeldebogen!E47&lt;&gt;"",Mannschaftsmeldebogen!E47,"")</f>
        <v/>
      </c>
      <c r="G24" s="2" t="str">
        <f>IF(Mannschaftsmeldebogen!F47&lt;&gt;"",Mannschaftsmeldebogen!F47,"")</f>
        <v/>
      </c>
      <c r="H24" s="2" t="str">
        <f>IF(Mannschaftsmeldebogen!G47&lt;&gt;"",Mannschaftsmeldebogen!G47,"")</f>
        <v/>
      </c>
      <c r="I24" s="2" t="str">
        <f>IF(Mannschaftsmeldebogen!H47&lt;&gt;"",Mannschaftsmeldebogen!H47,"")</f>
        <v/>
      </c>
    </row>
    <row r="25" spans="2:9" x14ac:dyDescent="0.15">
      <c r="B25" s="2" t="str">
        <f>IF(Tabelle18[[#This Row],[Nachname]]&lt;&gt;"",Mannschaftsmeldebogen!$B$3,"")</f>
        <v/>
      </c>
      <c r="C25" s="2" t="str">
        <f>IF(Tabelle18[[#This Row],[Nachname]]&lt;&gt;"",Mannschaftsmeldebogen!$B$9,"")</f>
        <v/>
      </c>
      <c r="D25" s="2" t="str">
        <f>IF(Tabelle18[[#This Row],[Nachname]]&lt;&gt;"",Mannschaftsmeldebogen!$C$9,"")</f>
        <v/>
      </c>
      <c r="E25" s="2" t="str">
        <f>IF(Mannschaftsmeldebogen!D48&lt;&gt;"",Mannschaftsmeldebogen!D48,"")</f>
        <v/>
      </c>
      <c r="F25" s="2" t="str">
        <f>IF(Mannschaftsmeldebogen!E48&lt;&gt;"",Mannschaftsmeldebogen!E48,"")</f>
        <v/>
      </c>
      <c r="G25" s="2" t="str">
        <f>IF(Mannschaftsmeldebogen!F48&lt;&gt;"",Mannschaftsmeldebogen!F48,"")</f>
        <v/>
      </c>
      <c r="H25" s="2" t="str">
        <f>IF(Mannschaftsmeldebogen!G48&lt;&gt;"",Mannschaftsmeldebogen!G48,"")</f>
        <v/>
      </c>
      <c r="I25" s="2" t="str">
        <f>IF(Mannschaftsmeldebogen!H48&lt;&gt;"",Mannschaftsmeldebogen!H48,"")</f>
        <v/>
      </c>
    </row>
    <row r="26" spans="2:9" x14ac:dyDescent="0.15">
      <c r="B26" s="2" t="str">
        <f>IF(Tabelle18[[#This Row],[Nachname]]&lt;&gt;"",Mannschaftsmeldebogen!$B$3,"")</f>
        <v/>
      </c>
      <c r="C26" s="2" t="str">
        <f>IF(Tabelle18[[#This Row],[Nachname]]&lt;&gt;"",Mannschaftsmeldebogen!$B$9,"")</f>
        <v/>
      </c>
      <c r="D26" s="2" t="str">
        <f>IF(Tabelle18[[#This Row],[Nachname]]&lt;&gt;"",Mannschaftsmeldebogen!$C$9,"")</f>
        <v/>
      </c>
      <c r="E26" s="2" t="str">
        <f>IF(Mannschaftsmeldebogen!D49&lt;&gt;"",Mannschaftsmeldebogen!D49,"")</f>
        <v/>
      </c>
      <c r="F26" s="2" t="str">
        <f>IF(Mannschaftsmeldebogen!E49&lt;&gt;"",Mannschaftsmeldebogen!E49,"")</f>
        <v/>
      </c>
      <c r="G26" s="2" t="str">
        <f>IF(Mannschaftsmeldebogen!F49&lt;&gt;"",Mannschaftsmeldebogen!F49,"")</f>
        <v/>
      </c>
      <c r="H26" s="2" t="str">
        <f>IF(Mannschaftsmeldebogen!G49&lt;&gt;"",Mannschaftsmeldebogen!G49,"")</f>
        <v/>
      </c>
      <c r="I26" s="2" t="str">
        <f>IF(Mannschaftsmeldebogen!H49&lt;&gt;"",Mannschaftsmeldebogen!H49,"")</f>
        <v/>
      </c>
    </row>
    <row r="27" spans="2:9" x14ac:dyDescent="0.15">
      <c r="B27" s="2" t="str">
        <f>IF(Tabelle18[[#This Row],[Nachname]]&lt;&gt;"",Mannschaftsmeldebogen!$B$3,"")</f>
        <v/>
      </c>
      <c r="C27" s="2" t="str">
        <f>IF(Tabelle18[[#This Row],[Nachname]]&lt;&gt;"",Mannschaftsmeldebogen!$B$9,"")</f>
        <v/>
      </c>
      <c r="D27" s="2" t="str">
        <f>IF(Tabelle18[[#This Row],[Nachname]]&lt;&gt;"",Mannschaftsmeldebogen!$C$9,"")</f>
        <v/>
      </c>
      <c r="E27" s="2" t="str">
        <f>IF(Mannschaftsmeldebogen!D50&lt;&gt;"",Mannschaftsmeldebogen!D50,"")</f>
        <v/>
      </c>
      <c r="F27" s="2" t="str">
        <f>IF(Mannschaftsmeldebogen!E50&lt;&gt;"",Mannschaftsmeldebogen!E50,"")</f>
        <v/>
      </c>
      <c r="G27" s="2" t="str">
        <f>IF(Mannschaftsmeldebogen!F50&lt;&gt;"",Mannschaftsmeldebogen!F50,"")</f>
        <v/>
      </c>
      <c r="H27" s="2" t="str">
        <f>IF(Mannschaftsmeldebogen!G50&lt;&gt;"",Mannschaftsmeldebogen!G50,"")</f>
        <v/>
      </c>
      <c r="I27" s="2" t="str">
        <f>IF(Mannschaftsmeldebogen!H50&lt;&gt;"",Mannschaftsmeldebogen!H50,"")</f>
        <v/>
      </c>
    </row>
    <row r="28" spans="2:9" x14ac:dyDescent="0.15">
      <c r="B28" s="2" t="str">
        <f>IF(Tabelle18[[#This Row],[Nachname]]&lt;&gt;"",Mannschaftsmeldebogen!$B$3,"")</f>
        <v/>
      </c>
      <c r="C28" s="2" t="str">
        <f>IF(Tabelle18[[#This Row],[Nachname]]&lt;&gt;"",Mannschaftsmeldebogen!$B$9,"")</f>
        <v/>
      </c>
      <c r="D28" s="2" t="str">
        <f>IF(Tabelle18[[#This Row],[Nachname]]&lt;&gt;"",Mannschaftsmeldebogen!$C$9,"")</f>
        <v/>
      </c>
      <c r="E28" s="2" t="str">
        <f>IF(Mannschaftsmeldebogen!D51&lt;&gt;"",Mannschaftsmeldebogen!D51,"")</f>
        <v/>
      </c>
      <c r="F28" s="2" t="str">
        <f>IF(Mannschaftsmeldebogen!E51&lt;&gt;"",Mannschaftsmeldebogen!E51,"")</f>
        <v/>
      </c>
      <c r="G28" s="2" t="str">
        <f>IF(Mannschaftsmeldebogen!F51&lt;&gt;"",Mannschaftsmeldebogen!F51,"")</f>
        <v/>
      </c>
      <c r="H28" s="2" t="str">
        <f>IF(Mannschaftsmeldebogen!G51&lt;&gt;"",Mannschaftsmeldebogen!G51,"")</f>
        <v/>
      </c>
      <c r="I28" s="2" t="str">
        <f>IF(Mannschaftsmeldebogen!H51&lt;&gt;"",Mannschaftsmeldebogen!H51,"")</f>
        <v/>
      </c>
    </row>
    <row r="29" spans="2:9" x14ac:dyDescent="0.15">
      <c r="B29" s="2" t="str">
        <f>IF(Tabelle18[[#This Row],[Nachname]]&lt;&gt;"",Mannschaftsmeldebogen!$B$3,"")</f>
        <v/>
      </c>
      <c r="C29" s="2" t="str">
        <f>IF(Tabelle18[[#This Row],[Nachname]]&lt;&gt;"",Mannschaftsmeldebogen!$B$9,"")</f>
        <v/>
      </c>
      <c r="D29" s="2" t="str">
        <f>IF(Tabelle18[[#This Row],[Nachname]]&lt;&gt;"",Mannschaftsmeldebogen!$C$9,"")</f>
        <v/>
      </c>
      <c r="E29" s="2" t="str">
        <f>IF(Mannschaftsmeldebogen!D52&lt;&gt;"",Mannschaftsmeldebogen!D52,"")</f>
        <v/>
      </c>
      <c r="F29" s="2" t="str">
        <f>IF(Mannschaftsmeldebogen!E52&lt;&gt;"",Mannschaftsmeldebogen!E52,"")</f>
        <v/>
      </c>
      <c r="G29" s="2" t="str">
        <f>IF(Mannschaftsmeldebogen!F52&lt;&gt;"",Mannschaftsmeldebogen!F52,"")</f>
        <v/>
      </c>
      <c r="H29" s="2" t="str">
        <f>IF(Mannschaftsmeldebogen!G52&lt;&gt;"",Mannschaftsmeldebogen!G52,"")</f>
        <v/>
      </c>
      <c r="I29" s="2" t="str">
        <f>IF(Mannschaftsmeldebogen!H52&lt;&gt;"",Mannschaftsmeldebogen!H52,"")</f>
        <v/>
      </c>
    </row>
    <row r="30" spans="2:9" x14ac:dyDescent="0.15">
      <c r="B30" s="2" t="str">
        <f>IF(Tabelle18[[#This Row],[Nachname]]&lt;&gt;"",Mannschaftsmeldebogen!$B$3,"")</f>
        <v/>
      </c>
      <c r="C30" s="2" t="str">
        <f>IF(Tabelle18[[#This Row],[Nachname]]&lt;&gt;"",Mannschaftsmeldebogen!$B$9,"")</f>
        <v/>
      </c>
      <c r="D30" s="2" t="str">
        <f>IF(Tabelle18[[#This Row],[Nachname]]&lt;&gt;"",Mannschaftsmeldebogen!$C$9,"")</f>
        <v/>
      </c>
      <c r="E30" s="2" t="str">
        <f>IF(Mannschaftsmeldebogen!D53&lt;&gt;"",Mannschaftsmeldebogen!D53,"")</f>
        <v/>
      </c>
      <c r="F30" s="2" t="str">
        <f>IF(Mannschaftsmeldebogen!E53&lt;&gt;"",Mannschaftsmeldebogen!E53,"")</f>
        <v/>
      </c>
      <c r="G30" s="2" t="str">
        <f>IF(Mannschaftsmeldebogen!F53&lt;&gt;"",Mannschaftsmeldebogen!F53,"")</f>
        <v/>
      </c>
      <c r="H30" s="2" t="str">
        <f>IF(Mannschaftsmeldebogen!G53&lt;&gt;"",Mannschaftsmeldebogen!G53,"")</f>
        <v/>
      </c>
      <c r="I30" s="2" t="str">
        <f>IF(Mannschaftsmeldebogen!H53&lt;&gt;"",Mannschaftsmeldebogen!H53,"")</f>
        <v/>
      </c>
    </row>
    <row r="31" spans="2:9" x14ac:dyDescent="0.15">
      <c r="B31" s="2" t="str">
        <f>IF(Tabelle18[[#This Row],[Nachname]]&lt;&gt;"",Mannschaftsmeldebogen!$B$3,"")</f>
        <v/>
      </c>
      <c r="C31" s="2" t="str">
        <f>IF(Tabelle18[[#This Row],[Nachname]]&lt;&gt;"",Mannschaftsmeldebogen!$B$9,"")</f>
        <v/>
      </c>
      <c r="D31" s="2" t="str">
        <f>IF(Tabelle18[[#This Row],[Nachname]]&lt;&gt;"",Mannschaftsmeldebogen!$C$9,"")</f>
        <v/>
      </c>
      <c r="E31" s="2" t="str">
        <f>IF(Mannschaftsmeldebogen!D54&lt;&gt;"",Mannschaftsmeldebogen!D54,"")</f>
        <v/>
      </c>
      <c r="F31" s="2" t="str">
        <f>IF(Mannschaftsmeldebogen!E54&lt;&gt;"",Mannschaftsmeldebogen!E54,"")</f>
        <v/>
      </c>
      <c r="G31" s="2" t="str">
        <f>IF(Mannschaftsmeldebogen!F54&lt;&gt;"",Mannschaftsmeldebogen!F54,"")</f>
        <v/>
      </c>
      <c r="H31" s="2" t="str">
        <f>IF(Mannschaftsmeldebogen!G54&lt;&gt;"",Mannschaftsmeldebogen!G54,"")</f>
        <v/>
      </c>
      <c r="I31" s="2" t="str">
        <f>IF(Mannschaftsmeldebogen!H54&lt;&gt;"",Mannschaftsmeldebogen!H54,"")</f>
        <v/>
      </c>
    </row>
    <row r="32" spans="2:9" x14ac:dyDescent="0.15">
      <c r="B32" s="2" t="str">
        <f>IF(Tabelle18[[#This Row],[Nachname]]&lt;&gt;"",Mannschaftsmeldebogen!$B$3,"")</f>
        <v/>
      </c>
      <c r="C32" s="2" t="str">
        <f>IF(Tabelle18[[#This Row],[Nachname]]&lt;&gt;"",Mannschaftsmeldebogen!$B$9,"")</f>
        <v/>
      </c>
      <c r="D32" s="2" t="str">
        <f>IF(Tabelle18[[#This Row],[Nachname]]&lt;&gt;"",Mannschaftsmeldebogen!$C$9,"")</f>
        <v/>
      </c>
      <c r="E32" s="2" t="str">
        <f>IF(Mannschaftsmeldebogen!D55&lt;&gt;"",Mannschaftsmeldebogen!D55,"")</f>
        <v/>
      </c>
      <c r="F32" s="2" t="str">
        <f>IF(Mannschaftsmeldebogen!E55&lt;&gt;"",Mannschaftsmeldebogen!E55,"")</f>
        <v/>
      </c>
      <c r="G32" s="2" t="str">
        <f>IF(Mannschaftsmeldebogen!F55&lt;&gt;"",Mannschaftsmeldebogen!F55,"")</f>
        <v/>
      </c>
      <c r="H32" s="2" t="str">
        <f>IF(Mannschaftsmeldebogen!G55&lt;&gt;"",Mannschaftsmeldebogen!G55,"")</f>
        <v/>
      </c>
      <c r="I32" s="2" t="str">
        <f>IF(Mannschaftsmeldebogen!H55&lt;&gt;"",Mannschaftsmeldebogen!H55,"")</f>
        <v/>
      </c>
    </row>
    <row r="33" spans="2:9" x14ac:dyDescent="0.15">
      <c r="B33" s="2" t="str">
        <f>IF(Tabelle18[[#This Row],[Nachname]]&lt;&gt;"",Mannschaftsmeldebogen!$B$3,"")</f>
        <v/>
      </c>
      <c r="C33" s="2" t="str">
        <f>IF(Tabelle18[[#This Row],[Nachname]]&lt;&gt;"",Mannschaftsmeldebogen!$B$9,"")</f>
        <v/>
      </c>
      <c r="D33" s="2" t="str">
        <f>IF(Tabelle18[[#This Row],[Nachname]]&lt;&gt;"",Mannschaftsmeldebogen!$C$9,"")</f>
        <v/>
      </c>
      <c r="E33" s="2" t="str">
        <f>IF(Mannschaftsmeldebogen!D56&lt;&gt;"",Mannschaftsmeldebogen!D56,"")</f>
        <v/>
      </c>
      <c r="F33" s="2" t="str">
        <f>IF(Mannschaftsmeldebogen!E56&lt;&gt;"",Mannschaftsmeldebogen!E56,"")</f>
        <v/>
      </c>
      <c r="G33" s="2" t="str">
        <f>IF(Mannschaftsmeldebogen!F56&lt;&gt;"",Mannschaftsmeldebogen!F56,"")</f>
        <v/>
      </c>
      <c r="H33" s="2" t="str">
        <f>IF(Mannschaftsmeldebogen!G56&lt;&gt;"",Mannschaftsmeldebogen!G56,"")</f>
        <v/>
      </c>
      <c r="I33" s="2" t="str">
        <f>IF(Mannschaftsmeldebogen!H56&lt;&gt;"",Mannschaftsmeldebogen!H56,"")</f>
        <v/>
      </c>
    </row>
    <row r="34" spans="2:9" x14ac:dyDescent="0.15">
      <c r="B34" s="2" t="str">
        <f>IF(Tabelle18[[#This Row],[Nachname]]&lt;&gt;"",Mannschaftsmeldebogen!$B$3,"")</f>
        <v/>
      </c>
      <c r="C34" s="2" t="str">
        <f>IF(Tabelle18[[#This Row],[Nachname]]&lt;&gt;"",Mannschaftsmeldebogen!$B$9,"")</f>
        <v/>
      </c>
      <c r="D34" s="2" t="str">
        <f>IF(Tabelle18[[#This Row],[Nachname]]&lt;&gt;"",Mannschaftsmeldebogen!$C$9,"")</f>
        <v/>
      </c>
      <c r="E34" s="2" t="str">
        <f>IF(Mannschaftsmeldebogen!D57&lt;&gt;"",Mannschaftsmeldebogen!D57,"")</f>
        <v/>
      </c>
      <c r="F34" s="2" t="str">
        <f>IF(Mannschaftsmeldebogen!E57&lt;&gt;"",Mannschaftsmeldebogen!E57,"")</f>
        <v/>
      </c>
      <c r="G34" s="2" t="str">
        <f>IF(Mannschaftsmeldebogen!F57&lt;&gt;"",Mannschaftsmeldebogen!F57,"")</f>
        <v/>
      </c>
      <c r="H34" s="2" t="str">
        <f>IF(Mannschaftsmeldebogen!G57&lt;&gt;"",Mannschaftsmeldebogen!G57,"")</f>
        <v/>
      </c>
      <c r="I34" s="2" t="str">
        <f>IF(Mannschaftsmeldebogen!H57&lt;&gt;"",Mannschaftsmeldebogen!H57,"")</f>
        <v/>
      </c>
    </row>
    <row r="35" spans="2:9" x14ac:dyDescent="0.15">
      <c r="B35" s="2" t="str">
        <f>IF(Tabelle18[[#This Row],[Nachname]]&lt;&gt;"",Mannschaftsmeldebogen!$B$3,"")</f>
        <v/>
      </c>
      <c r="C35" s="2" t="str">
        <f>IF(Tabelle18[[#This Row],[Nachname]]&lt;&gt;"",Mannschaftsmeldebogen!$B$10,"")</f>
        <v/>
      </c>
      <c r="D35" s="2" t="str">
        <f>IF(Tabelle18[[#This Row],[Nachname]]&lt;&gt;"",Mannschaftsmeldebogen!$C$10,"")</f>
        <v/>
      </c>
      <c r="E35" s="2" t="str">
        <f>IF(Mannschaftsmeldebogen!D60&lt;&gt;"",Mannschaftsmeldebogen!D60,"")</f>
        <v/>
      </c>
      <c r="F35" s="2" t="str">
        <f>IF(Mannschaftsmeldebogen!E60&lt;&gt;"",Mannschaftsmeldebogen!E60,"")</f>
        <v/>
      </c>
      <c r="G35" s="2" t="str">
        <f>IF(Mannschaftsmeldebogen!F60&lt;&gt;"",Mannschaftsmeldebogen!F60,"")</f>
        <v/>
      </c>
      <c r="H35" s="2" t="str">
        <f>IF(Mannschaftsmeldebogen!G60&lt;&gt;"",Mannschaftsmeldebogen!G60,"")</f>
        <v/>
      </c>
      <c r="I35" s="2" t="str">
        <f>IF(Mannschaftsmeldebogen!H60&lt;&gt;"",Mannschaftsmeldebogen!H60,"")</f>
        <v/>
      </c>
    </row>
    <row r="36" spans="2:9" x14ac:dyDescent="0.15">
      <c r="B36" s="2" t="str">
        <f>IF(Tabelle18[[#This Row],[Nachname]]&lt;&gt;"",Mannschaftsmeldebogen!$B$3,"")</f>
        <v/>
      </c>
      <c r="C36" s="2" t="str">
        <f>IF(Tabelle18[[#This Row],[Nachname]]&lt;&gt;"",Mannschaftsmeldebogen!$B$10,"")</f>
        <v/>
      </c>
      <c r="D36" s="2" t="str">
        <f>IF(Tabelle18[[#This Row],[Nachname]]&lt;&gt;"",Mannschaftsmeldebogen!$C$10,"")</f>
        <v/>
      </c>
      <c r="E36" s="2" t="str">
        <f>IF(Mannschaftsmeldebogen!D61&lt;&gt;"",Mannschaftsmeldebogen!D61,"")</f>
        <v/>
      </c>
      <c r="F36" s="2" t="str">
        <f>IF(Mannschaftsmeldebogen!E61&lt;&gt;"",Mannschaftsmeldebogen!E61,"")</f>
        <v/>
      </c>
      <c r="G36" s="2" t="str">
        <f>IF(Mannschaftsmeldebogen!F61&lt;&gt;"",Mannschaftsmeldebogen!F61,"")</f>
        <v/>
      </c>
      <c r="H36" s="2" t="str">
        <f>IF(Mannschaftsmeldebogen!G61&lt;&gt;"",Mannschaftsmeldebogen!G61,"")</f>
        <v/>
      </c>
      <c r="I36" s="2" t="str">
        <f>IF(Mannschaftsmeldebogen!H61&lt;&gt;"",Mannschaftsmeldebogen!H61,"")</f>
        <v/>
      </c>
    </row>
    <row r="37" spans="2:9" x14ac:dyDescent="0.15">
      <c r="B37" s="2" t="str">
        <f>IF(Tabelle18[[#This Row],[Nachname]]&lt;&gt;"",Mannschaftsmeldebogen!$B$3,"")</f>
        <v/>
      </c>
      <c r="C37" s="2" t="str">
        <f>IF(Tabelle18[[#This Row],[Nachname]]&lt;&gt;"",Mannschaftsmeldebogen!$B$10,"")</f>
        <v/>
      </c>
      <c r="D37" s="2" t="str">
        <f>IF(Tabelle18[[#This Row],[Nachname]]&lt;&gt;"",Mannschaftsmeldebogen!$C$10,"")</f>
        <v/>
      </c>
      <c r="E37" s="2" t="str">
        <f>IF(Mannschaftsmeldebogen!D62&lt;&gt;"",Mannschaftsmeldebogen!D62,"")</f>
        <v/>
      </c>
      <c r="F37" s="2" t="str">
        <f>IF(Mannschaftsmeldebogen!E62&lt;&gt;"",Mannschaftsmeldebogen!E62,"")</f>
        <v/>
      </c>
      <c r="G37" s="2" t="str">
        <f>IF(Mannschaftsmeldebogen!F62&lt;&gt;"",Mannschaftsmeldebogen!F62,"")</f>
        <v/>
      </c>
      <c r="H37" s="2" t="str">
        <f>IF(Mannschaftsmeldebogen!G62&lt;&gt;"",Mannschaftsmeldebogen!G62,"")</f>
        <v/>
      </c>
      <c r="I37" s="2" t="str">
        <f>IF(Mannschaftsmeldebogen!H62&lt;&gt;"",Mannschaftsmeldebogen!H62,"")</f>
        <v/>
      </c>
    </row>
    <row r="38" spans="2:9" x14ac:dyDescent="0.15">
      <c r="B38" s="2" t="str">
        <f>IF(Tabelle18[[#This Row],[Nachname]]&lt;&gt;"",Mannschaftsmeldebogen!$B$3,"")</f>
        <v/>
      </c>
      <c r="C38" s="2" t="str">
        <f>IF(Tabelle18[[#This Row],[Nachname]]&lt;&gt;"",Mannschaftsmeldebogen!$B$10,"")</f>
        <v/>
      </c>
      <c r="D38" s="2" t="str">
        <f>IF(Tabelle18[[#This Row],[Nachname]]&lt;&gt;"",Mannschaftsmeldebogen!$C$10,"")</f>
        <v/>
      </c>
      <c r="E38" s="2" t="str">
        <f>IF(Mannschaftsmeldebogen!D63&lt;&gt;"",Mannschaftsmeldebogen!D63,"")</f>
        <v/>
      </c>
      <c r="F38" s="2" t="str">
        <f>IF(Mannschaftsmeldebogen!E63&lt;&gt;"",Mannschaftsmeldebogen!E63,"")</f>
        <v/>
      </c>
      <c r="G38" s="2" t="str">
        <f>IF(Mannschaftsmeldebogen!F63&lt;&gt;"",Mannschaftsmeldebogen!F63,"")</f>
        <v/>
      </c>
      <c r="H38" s="2" t="str">
        <f>IF(Mannschaftsmeldebogen!G63&lt;&gt;"",Mannschaftsmeldebogen!G63,"")</f>
        <v/>
      </c>
      <c r="I38" s="2" t="str">
        <f>IF(Mannschaftsmeldebogen!H63&lt;&gt;"",Mannschaftsmeldebogen!H63,"")</f>
        <v/>
      </c>
    </row>
    <row r="39" spans="2:9" x14ac:dyDescent="0.15">
      <c r="B39" s="2" t="str">
        <f>IF(Tabelle18[[#This Row],[Nachname]]&lt;&gt;"",Mannschaftsmeldebogen!$B$3,"")</f>
        <v/>
      </c>
      <c r="C39" s="2" t="str">
        <f>IF(Tabelle18[[#This Row],[Nachname]]&lt;&gt;"",Mannschaftsmeldebogen!$B$10,"")</f>
        <v/>
      </c>
      <c r="D39" s="2" t="str">
        <f>IF(Tabelle18[[#This Row],[Nachname]]&lt;&gt;"",Mannschaftsmeldebogen!$C$10,"")</f>
        <v/>
      </c>
      <c r="E39" s="2" t="str">
        <f>IF(Mannschaftsmeldebogen!D64&lt;&gt;"",Mannschaftsmeldebogen!D64,"")</f>
        <v/>
      </c>
      <c r="F39" s="2" t="str">
        <f>IF(Mannschaftsmeldebogen!E64&lt;&gt;"",Mannschaftsmeldebogen!E64,"")</f>
        <v/>
      </c>
      <c r="G39" s="2" t="str">
        <f>IF(Mannschaftsmeldebogen!F64&lt;&gt;"",Mannschaftsmeldebogen!F64,"")</f>
        <v/>
      </c>
      <c r="H39" s="2" t="str">
        <f>IF(Mannschaftsmeldebogen!G64&lt;&gt;"",Mannschaftsmeldebogen!G64,"")</f>
        <v/>
      </c>
      <c r="I39" s="2" t="str">
        <f>IF(Mannschaftsmeldebogen!H64&lt;&gt;"",Mannschaftsmeldebogen!H64,"")</f>
        <v/>
      </c>
    </row>
    <row r="40" spans="2:9" x14ac:dyDescent="0.15">
      <c r="B40" s="2" t="str">
        <f>IF(Tabelle18[[#This Row],[Nachname]]&lt;&gt;"",Mannschaftsmeldebogen!$B$3,"")</f>
        <v/>
      </c>
      <c r="C40" s="2" t="str">
        <f>IF(Tabelle18[[#This Row],[Nachname]]&lt;&gt;"",Mannschaftsmeldebogen!$B$10,"")</f>
        <v/>
      </c>
      <c r="D40" s="2" t="str">
        <f>IF(Tabelle18[[#This Row],[Nachname]]&lt;&gt;"",Mannschaftsmeldebogen!$C$10,"")</f>
        <v/>
      </c>
      <c r="E40" s="2" t="str">
        <f>IF(Mannschaftsmeldebogen!D65&lt;&gt;"",Mannschaftsmeldebogen!D65,"")</f>
        <v/>
      </c>
      <c r="F40" s="2" t="str">
        <f>IF(Mannschaftsmeldebogen!E65&lt;&gt;"",Mannschaftsmeldebogen!E65,"")</f>
        <v/>
      </c>
      <c r="G40" s="2" t="str">
        <f>IF(Mannschaftsmeldebogen!F65&lt;&gt;"",Mannschaftsmeldebogen!F65,"")</f>
        <v/>
      </c>
      <c r="H40" s="2" t="str">
        <f>IF(Mannschaftsmeldebogen!G65&lt;&gt;"",Mannschaftsmeldebogen!G65,"")</f>
        <v/>
      </c>
      <c r="I40" s="2" t="str">
        <f>IF(Mannschaftsmeldebogen!H65&lt;&gt;"",Mannschaftsmeldebogen!H65,"")</f>
        <v/>
      </c>
    </row>
    <row r="41" spans="2:9" x14ac:dyDescent="0.15">
      <c r="B41" s="2" t="str">
        <f>IF(Tabelle18[[#This Row],[Nachname]]&lt;&gt;"",Mannschaftsmeldebogen!$B$3,"")</f>
        <v/>
      </c>
      <c r="C41" s="2" t="str">
        <f>IF(Tabelle18[[#This Row],[Nachname]]&lt;&gt;"",Mannschaftsmeldebogen!$B$10,"")</f>
        <v/>
      </c>
      <c r="D41" s="2" t="str">
        <f>IF(Tabelle18[[#This Row],[Nachname]]&lt;&gt;"",Mannschaftsmeldebogen!$C$10,"")</f>
        <v/>
      </c>
      <c r="E41" s="2" t="str">
        <f>IF(Mannschaftsmeldebogen!D66&lt;&gt;"",Mannschaftsmeldebogen!D66,"")</f>
        <v/>
      </c>
      <c r="F41" s="2" t="str">
        <f>IF(Mannschaftsmeldebogen!E66&lt;&gt;"",Mannschaftsmeldebogen!E66,"")</f>
        <v/>
      </c>
      <c r="G41" s="2" t="str">
        <f>IF(Mannschaftsmeldebogen!F66&lt;&gt;"",Mannschaftsmeldebogen!F66,"")</f>
        <v/>
      </c>
      <c r="H41" s="2" t="str">
        <f>IF(Mannschaftsmeldebogen!G66&lt;&gt;"",Mannschaftsmeldebogen!G66,"")</f>
        <v/>
      </c>
      <c r="I41" s="2" t="str">
        <f>IF(Mannschaftsmeldebogen!H66&lt;&gt;"",Mannschaftsmeldebogen!H66,"")</f>
        <v/>
      </c>
    </row>
    <row r="42" spans="2:9" x14ac:dyDescent="0.15">
      <c r="B42" s="2" t="str">
        <f>IF(Tabelle18[[#This Row],[Nachname]]&lt;&gt;"",Mannschaftsmeldebogen!$B$3,"")</f>
        <v/>
      </c>
      <c r="C42" s="2" t="str">
        <f>IF(Tabelle18[[#This Row],[Nachname]]&lt;&gt;"",Mannschaftsmeldebogen!$B$10,"")</f>
        <v/>
      </c>
      <c r="D42" s="2" t="str">
        <f>IF(Tabelle18[[#This Row],[Nachname]]&lt;&gt;"",Mannschaftsmeldebogen!$C$10,"")</f>
        <v/>
      </c>
      <c r="E42" s="2" t="str">
        <f>IF(Mannschaftsmeldebogen!D67&lt;&gt;"",Mannschaftsmeldebogen!D67,"")</f>
        <v/>
      </c>
      <c r="F42" s="2" t="str">
        <f>IF(Mannschaftsmeldebogen!E67&lt;&gt;"",Mannschaftsmeldebogen!E67,"")</f>
        <v/>
      </c>
      <c r="G42" s="2" t="str">
        <f>IF(Mannschaftsmeldebogen!F67&lt;&gt;"",Mannschaftsmeldebogen!F67,"")</f>
        <v/>
      </c>
      <c r="H42" s="2" t="str">
        <f>IF(Mannschaftsmeldebogen!G67&lt;&gt;"",Mannschaftsmeldebogen!G67,"")</f>
        <v/>
      </c>
      <c r="I42" s="2" t="str">
        <f>IF(Mannschaftsmeldebogen!H67&lt;&gt;"",Mannschaftsmeldebogen!H67,"")</f>
        <v/>
      </c>
    </row>
    <row r="43" spans="2:9" x14ac:dyDescent="0.15">
      <c r="B43" s="2" t="str">
        <f>IF(Tabelle18[[#This Row],[Nachname]]&lt;&gt;"",Mannschaftsmeldebogen!$B$3,"")</f>
        <v/>
      </c>
      <c r="C43" s="2" t="str">
        <f>IF(Tabelle18[[#This Row],[Nachname]]&lt;&gt;"",Mannschaftsmeldebogen!$B$10,"")</f>
        <v/>
      </c>
      <c r="D43" s="2" t="str">
        <f>IF(Tabelle18[[#This Row],[Nachname]]&lt;&gt;"",Mannschaftsmeldebogen!$C$10,"")</f>
        <v/>
      </c>
      <c r="E43" s="2" t="str">
        <f>IF(Mannschaftsmeldebogen!D68&lt;&gt;"",Mannschaftsmeldebogen!D68,"")</f>
        <v/>
      </c>
      <c r="F43" s="2" t="str">
        <f>IF(Mannschaftsmeldebogen!E68&lt;&gt;"",Mannschaftsmeldebogen!E68,"")</f>
        <v/>
      </c>
      <c r="G43" s="2" t="str">
        <f>IF(Mannschaftsmeldebogen!F68&lt;&gt;"",Mannschaftsmeldebogen!F68,"")</f>
        <v/>
      </c>
      <c r="H43" s="2" t="str">
        <f>IF(Mannschaftsmeldebogen!G68&lt;&gt;"",Mannschaftsmeldebogen!G68,"")</f>
        <v/>
      </c>
      <c r="I43" s="2" t="str">
        <f>IF(Mannschaftsmeldebogen!H68&lt;&gt;"",Mannschaftsmeldebogen!H68,"")</f>
        <v/>
      </c>
    </row>
    <row r="44" spans="2:9" x14ac:dyDescent="0.15">
      <c r="B44" s="2" t="str">
        <f>IF(Tabelle18[[#This Row],[Nachname]]&lt;&gt;"",Mannschaftsmeldebogen!$B$3,"")</f>
        <v/>
      </c>
      <c r="C44" s="2" t="str">
        <f>IF(Tabelle18[[#This Row],[Nachname]]&lt;&gt;"",Mannschaftsmeldebogen!$B$10,"")</f>
        <v/>
      </c>
      <c r="D44" s="2" t="str">
        <f>IF(Tabelle18[[#This Row],[Nachname]]&lt;&gt;"",Mannschaftsmeldebogen!$C$10,"")</f>
        <v/>
      </c>
      <c r="E44" s="2" t="str">
        <f>IF(Mannschaftsmeldebogen!D69&lt;&gt;"",Mannschaftsmeldebogen!D69,"")</f>
        <v/>
      </c>
      <c r="F44" s="2" t="str">
        <f>IF(Mannschaftsmeldebogen!E69&lt;&gt;"",Mannschaftsmeldebogen!E69,"")</f>
        <v/>
      </c>
      <c r="G44" s="2" t="str">
        <f>IF(Mannschaftsmeldebogen!F69&lt;&gt;"",Mannschaftsmeldebogen!F69,"")</f>
        <v/>
      </c>
      <c r="H44" s="2" t="str">
        <f>IF(Mannschaftsmeldebogen!G69&lt;&gt;"",Mannschaftsmeldebogen!G69,"")</f>
        <v/>
      </c>
      <c r="I44" s="2" t="str">
        <f>IF(Mannschaftsmeldebogen!H69&lt;&gt;"",Mannschaftsmeldebogen!H69,"")</f>
        <v/>
      </c>
    </row>
    <row r="45" spans="2:9" x14ac:dyDescent="0.15">
      <c r="B45" s="2" t="str">
        <f>IF(Tabelle18[[#This Row],[Nachname]]&lt;&gt;"",Mannschaftsmeldebogen!$B$3,"")</f>
        <v/>
      </c>
      <c r="C45" s="2" t="str">
        <f>IF(Tabelle18[[#This Row],[Nachname]]&lt;&gt;"",Mannschaftsmeldebogen!$B$10,"")</f>
        <v/>
      </c>
      <c r="D45" s="2" t="str">
        <f>IF(Tabelle18[[#This Row],[Nachname]]&lt;&gt;"",Mannschaftsmeldebogen!$C$10,"")</f>
        <v/>
      </c>
      <c r="E45" s="2" t="str">
        <f>IF(Mannschaftsmeldebogen!D70&lt;&gt;"",Mannschaftsmeldebogen!D70,"")</f>
        <v/>
      </c>
      <c r="F45" s="2" t="str">
        <f>IF(Mannschaftsmeldebogen!E70&lt;&gt;"",Mannschaftsmeldebogen!E70,"")</f>
        <v/>
      </c>
      <c r="G45" s="2" t="str">
        <f>IF(Mannschaftsmeldebogen!F70&lt;&gt;"",Mannschaftsmeldebogen!F70,"")</f>
        <v/>
      </c>
      <c r="H45" s="2" t="str">
        <f>IF(Mannschaftsmeldebogen!G70&lt;&gt;"",Mannschaftsmeldebogen!G70,"")</f>
        <v/>
      </c>
      <c r="I45" s="2" t="str">
        <f>IF(Mannschaftsmeldebogen!H70&lt;&gt;"",Mannschaftsmeldebogen!H70,"")</f>
        <v/>
      </c>
    </row>
    <row r="46" spans="2:9" x14ac:dyDescent="0.15">
      <c r="B46" s="2" t="str">
        <f>IF(Tabelle18[[#This Row],[Nachname]]&lt;&gt;"",Mannschaftsmeldebogen!$B$3,"")</f>
        <v/>
      </c>
      <c r="C46" s="2" t="str">
        <f>IF(Tabelle18[[#This Row],[Nachname]]&lt;&gt;"",Mannschaftsmeldebogen!$B$10,"")</f>
        <v/>
      </c>
      <c r="D46" s="2" t="str">
        <f>IF(Tabelle18[[#This Row],[Nachname]]&lt;&gt;"",Mannschaftsmeldebogen!$C$10,"")</f>
        <v/>
      </c>
      <c r="E46" s="2" t="str">
        <f>IF(Mannschaftsmeldebogen!D71&lt;&gt;"",Mannschaftsmeldebogen!D71,"")</f>
        <v/>
      </c>
      <c r="F46" s="2" t="str">
        <f>IF(Mannschaftsmeldebogen!E71&lt;&gt;"",Mannschaftsmeldebogen!E71,"")</f>
        <v/>
      </c>
      <c r="G46" s="2" t="str">
        <f>IF(Mannschaftsmeldebogen!F71&lt;&gt;"",Mannschaftsmeldebogen!F71,"")</f>
        <v/>
      </c>
      <c r="H46" s="2" t="str">
        <f>IF(Mannschaftsmeldebogen!G71&lt;&gt;"",Mannschaftsmeldebogen!G71,"")</f>
        <v/>
      </c>
      <c r="I46" s="2" t="str">
        <f>IF(Mannschaftsmeldebogen!H71&lt;&gt;"",Mannschaftsmeldebogen!H71,"")</f>
        <v/>
      </c>
    </row>
    <row r="47" spans="2:9" x14ac:dyDescent="0.15">
      <c r="B47" s="2" t="str">
        <f>IF(Tabelle18[[#This Row],[Nachname]]&lt;&gt;"",Mannschaftsmeldebogen!$B$3,"")</f>
        <v/>
      </c>
      <c r="C47" s="2" t="str">
        <f>IF(Tabelle18[[#This Row],[Nachname]]&lt;&gt;"",Mannschaftsmeldebogen!$B$10,"")</f>
        <v/>
      </c>
      <c r="D47" s="2" t="str">
        <f>IF(Tabelle18[[#This Row],[Nachname]]&lt;&gt;"",Mannschaftsmeldebogen!$C$10,"")</f>
        <v/>
      </c>
      <c r="E47" s="2" t="str">
        <f>IF(Mannschaftsmeldebogen!D72&lt;&gt;"",Mannschaftsmeldebogen!D72,"")</f>
        <v/>
      </c>
      <c r="F47" s="2" t="str">
        <f>IF(Mannschaftsmeldebogen!E72&lt;&gt;"",Mannschaftsmeldebogen!E72,"")</f>
        <v/>
      </c>
      <c r="G47" s="2" t="str">
        <f>IF(Mannschaftsmeldebogen!F72&lt;&gt;"",Mannschaftsmeldebogen!F72,"")</f>
        <v/>
      </c>
      <c r="H47" s="2" t="str">
        <f>IF(Mannschaftsmeldebogen!G72&lt;&gt;"",Mannschaftsmeldebogen!G72,"")</f>
        <v/>
      </c>
      <c r="I47" s="2" t="str">
        <f>IF(Mannschaftsmeldebogen!H72&lt;&gt;"",Mannschaftsmeldebogen!H72,"")</f>
        <v/>
      </c>
    </row>
    <row r="48" spans="2:9" x14ac:dyDescent="0.15">
      <c r="B48" s="2" t="str">
        <f>IF(Tabelle18[[#This Row],[Nachname]]&lt;&gt;"",Mannschaftsmeldebogen!$B$3,"")</f>
        <v/>
      </c>
      <c r="C48" s="2" t="str">
        <f>IF(Tabelle18[[#This Row],[Nachname]]&lt;&gt;"",Mannschaftsmeldebogen!$B$10,"")</f>
        <v/>
      </c>
      <c r="D48" s="2" t="str">
        <f>IF(Tabelle18[[#This Row],[Nachname]]&lt;&gt;"",Mannschaftsmeldebogen!$C$10,"")</f>
        <v/>
      </c>
      <c r="E48" s="2" t="str">
        <f>IF(Mannschaftsmeldebogen!D73&lt;&gt;"",Mannschaftsmeldebogen!D73,"")</f>
        <v/>
      </c>
      <c r="F48" s="2" t="str">
        <f>IF(Mannschaftsmeldebogen!E73&lt;&gt;"",Mannschaftsmeldebogen!E73,"")</f>
        <v/>
      </c>
      <c r="G48" s="2" t="str">
        <f>IF(Mannschaftsmeldebogen!F73&lt;&gt;"",Mannschaftsmeldebogen!F73,"")</f>
        <v/>
      </c>
      <c r="H48" s="2" t="str">
        <f>IF(Mannschaftsmeldebogen!G73&lt;&gt;"",Mannschaftsmeldebogen!G73,"")</f>
        <v/>
      </c>
      <c r="I48" s="2" t="str">
        <f>IF(Mannschaftsmeldebogen!H73&lt;&gt;"",Mannschaftsmeldebogen!H73,"")</f>
        <v/>
      </c>
    </row>
    <row r="49" spans="2:9" x14ac:dyDescent="0.15">
      <c r="B49" s="2" t="str">
        <f>IF(Tabelle18[[#This Row],[Nachname]]&lt;&gt;"",Mannschaftsmeldebogen!$B$3,"")</f>
        <v/>
      </c>
      <c r="C49" s="2" t="str">
        <f>IF(Tabelle18[[#This Row],[Nachname]]&lt;&gt;"",Mannschaftsmeldebogen!$B$10,"")</f>
        <v/>
      </c>
      <c r="D49" s="2" t="str">
        <f>IF(Tabelle18[[#This Row],[Nachname]]&lt;&gt;"",Mannschaftsmeldebogen!$C$10,"")</f>
        <v/>
      </c>
      <c r="E49" s="2" t="str">
        <f>IF(Mannschaftsmeldebogen!D74&lt;&gt;"",Mannschaftsmeldebogen!D74,"")</f>
        <v/>
      </c>
      <c r="F49" s="2" t="str">
        <f>IF(Mannschaftsmeldebogen!E74&lt;&gt;"",Mannschaftsmeldebogen!E74,"")</f>
        <v/>
      </c>
      <c r="G49" s="2" t="str">
        <f>IF(Mannschaftsmeldebogen!F74&lt;&gt;"",Mannschaftsmeldebogen!F74,"")</f>
        <v/>
      </c>
      <c r="H49" s="2" t="str">
        <f>IF(Mannschaftsmeldebogen!G74&lt;&gt;"",Mannschaftsmeldebogen!G74,"")</f>
        <v/>
      </c>
      <c r="I49" s="2" t="str">
        <f>IF(Mannschaftsmeldebogen!H74&lt;&gt;"",Mannschaftsmeldebogen!H74,"")</f>
        <v/>
      </c>
    </row>
    <row r="50" spans="2:9" x14ac:dyDescent="0.15">
      <c r="B50" s="2" t="str">
        <f>IF(Tabelle18[[#This Row],[Nachname]]&lt;&gt;"",Mannschaftsmeldebogen!$B$3,"")</f>
        <v/>
      </c>
      <c r="C50" s="2" t="str">
        <f>IF(Tabelle18[[#This Row],[Nachname]]&lt;&gt;"",Mannschaftsmeldebogen!$B$10,"")</f>
        <v/>
      </c>
      <c r="D50" s="2" t="str">
        <f>IF(Tabelle18[[#This Row],[Nachname]]&lt;&gt;"",Mannschaftsmeldebogen!$C$10,"")</f>
        <v/>
      </c>
      <c r="E50" s="2" t="str">
        <f>IF(Mannschaftsmeldebogen!D75&lt;&gt;"",Mannschaftsmeldebogen!D75,"")</f>
        <v/>
      </c>
      <c r="F50" s="2" t="str">
        <f>IF(Mannschaftsmeldebogen!E75&lt;&gt;"",Mannschaftsmeldebogen!E75,"")</f>
        <v/>
      </c>
      <c r="G50" s="2" t="str">
        <f>IF(Mannschaftsmeldebogen!F75&lt;&gt;"",Mannschaftsmeldebogen!F75,"")</f>
        <v/>
      </c>
      <c r="H50" s="2" t="str">
        <f>IF(Mannschaftsmeldebogen!G75&lt;&gt;"",Mannschaftsmeldebogen!G75,"")</f>
        <v/>
      </c>
      <c r="I50" s="2" t="str">
        <f>IF(Mannschaftsmeldebogen!H75&lt;&gt;"",Mannschaftsmeldebogen!H75,"")</f>
        <v/>
      </c>
    </row>
    <row r="51" spans="2:9" x14ac:dyDescent="0.15">
      <c r="B51" s="2" t="str">
        <f>IF(Tabelle18[[#This Row],[Nachname]]&lt;&gt;"",Mannschaftsmeldebogen!$B$3,"")</f>
        <v/>
      </c>
      <c r="C51" s="2" t="str">
        <f>IF(Tabelle18[[#This Row],[Nachname]]&lt;&gt;"",Mannschaftsmeldebogen!$B$11,"")</f>
        <v/>
      </c>
      <c r="D51" s="2" t="str">
        <f>IF(Tabelle18[[#This Row],[Nachname]]&lt;&gt;"",Mannschaftsmeldebogen!$C$11,"")</f>
        <v/>
      </c>
      <c r="E51" s="2" t="str">
        <f>IF(Mannschaftsmeldebogen!D78&lt;&gt;"",Mannschaftsmeldebogen!D78,"")</f>
        <v/>
      </c>
      <c r="F51" s="2" t="str">
        <f>IF(Mannschaftsmeldebogen!E78&lt;&gt;"",Mannschaftsmeldebogen!E78,"")</f>
        <v/>
      </c>
      <c r="G51" s="2" t="str">
        <f>IF(Mannschaftsmeldebogen!F78&lt;&gt;"",Mannschaftsmeldebogen!F78,"")</f>
        <v/>
      </c>
      <c r="H51" s="2" t="str">
        <f>IF(Mannschaftsmeldebogen!G78&lt;&gt;"",Mannschaftsmeldebogen!G78,"")</f>
        <v/>
      </c>
      <c r="I51" s="2" t="str">
        <f>IF(Mannschaftsmeldebogen!H78&lt;&gt;"",Mannschaftsmeldebogen!H78,"")</f>
        <v/>
      </c>
    </row>
    <row r="52" spans="2:9" x14ac:dyDescent="0.15">
      <c r="B52" s="2" t="str">
        <f>IF(Tabelle18[[#This Row],[Nachname]]&lt;&gt;"",Mannschaftsmeldebogen!$B$3,"")</f>
        <v/>
      </c>
      <c r="C52" s="2" t="str">
        <f>IF(Tabelle18[[#This Row],[Nachname]]&lt;&gt;"",Mannschaftsmeldebogen!$B$11,"")</f>
        <v/>
      </c>
      <c r="D52" s="2" t="str">
        <f>IF(Tabelle18[[#This Row],[Nachname]]&lt;&gt;"",Mannschaftsmeldebogen!$C$11,"")</f>
        <v/>
      </c>
      <c r="E52" s="2" t="str">
        <f>IF(Mannschaftsmeldebogen!D79&lt;&gt;"",Mannschaftsmeldebogen!D79,"")</f>
        <v/>
      </c>
      <c r="F52" s="2" t="str">
        <f>IF(Mannschaftsmeldebogen!E79&lt;&gt;"",Mannschaftsmeldebogen!E79,"")</f>
        <v/>
      </c>
      <c r="G52" s="2" t="str">
        <f>IF(Mannschaftsmeldebogen!F79&lt;&gt;"",Mannschaftsmeldebogen!F79,"")</f>
        <v/>
      </c>
      <c r="H52" s="2" t="str">
        <f>IF(Mannschaftsmeldebogen!G79&lt;&gt;"",Mannschaftsmeldebogen!G79,"")</f>
        <v/>
      </c>
      <c r="I52" s="2" t="str">
        <f>IF(Mannschaftsmeldebogen!H79&lt;&gt;"",Mannschaftsmeldebogen!H79,"")</f>
        <v/>
      </c>
    </row>
    <row r="53" spans="2:9" x14ac:dyDescent="0.15">
      <c r="B53" s="2" t="str">
        <f>IF(Tabelle18[[#This Row],[Nachname]]&lt;&gt;"",Mannschaftsmeldebogen!$B$3,"")</f>
        <v/>
      </c>
      <c r="C53" s="2" t="str">
        <f>IF(Tabelle18[[#This Row],[Nachname]]&lt;&gt;"",Mannschaftsmeldebogen!$B$11,"")</f>
        <v/>
      </c>
      <c r="D53" s="2" t="str">
        <f>IF(Tabelle18[[#This Row],[Nachname]]&lt;&gt;"",Mannschaftsmeldebogen!$C$11,"")</f>
        <v/>
      </c>
      <c r="E53" s="2" t="str">
        <f>IF(Mannschaftsmeldebogen!D80&lt;&gt;"",Mannschaftsmeldebogen!D80,"")</f>
        <v/>
      </c>
      <c r="F53" s="2" t="str">
        <f>IF(Mannschaftsmeldebogen!E80&lt;&gt;"",Mannschaftsmeldebogen!E80,"")</f>
        <v/>
      </c>
      <c r="G53" s="2" t="str">
        <f>IF(Mannschaftsmeldebogen!F80&lt;&gt;"",Mannschaftsmeldebogen!F80,"")</f>
        <v/>
      </c>
      <c r="H53" s="2" t="str">
        <f>IF(Mannschaftsmeldebogen!G80&lt;&gt;"",Mannschaftsmeldebogen!G80,"")</f>
        <v/>
      </c>
      <c r="I53" s="2" t="str">
        <f>IF(Mannschaftsmeldebogen!H80&lt;&gt;"",Mannschaftsmeldebogen!H80,"")</f>
        <v/>
      </c>
    </row>
    <row r="54" spans="2:9" x14ac:dyDescent="0.15">
      <c r="B54" s="2" t="str">
        <f>IF(Tabelle18[[#This Row],[Nachname]]&lt;&gt;"",Mannschaftsmeldebogen!$B$3,"")</f>
        <v/>
      </c>
      <c r="C54" s="2" t="str">
        <f>IF(Tabelle18[[#This Row],[Nachname]]&lt;&gt;"",Mannschaftsmeldebogen!$B$11,"")</f>
        <v/>
      </c>
      <c r="D54" s="2" t="str">
        <f>IF(Tabelle18[[#This Row],[Nachname]]&lt;&gt;"",Mannschaftsmeldebogen!$C$11,"")</f>
        <v/>
      </c>
      <c r="E54" s="2" t="str">
        <f>IF(Mannschaftsmeldebogen!D81&lt;&gt;"",Mannschaftsmeldebogen!D81,"")</f>
        <v/>
      </c>
      <c r="F54" s="2" t="str">
        <f>IF(Mannschaftsmeldebogen!E81&lt;&gt;"",Mannschaftsmeldebogen!E81,"")</f>
        <v/>
      </c>
      <c r="G54" s="2" t="str">
        <f>IF(Mannschaftsmeldebogen!F81&lt;&gt;"",Mannschaftsmeldebogen!F81,"")</f>
        <v/>
      </c>
      <c r="H54" s="2" t="str">
        <f>IF(Mannschaftsmeldebogen!G81&lt;&gt;"",Mannschaftsmeldebogen!G81,"")</f>
        <v/>
      </c>
      <c r="I54" s="2" t="str">
        <f>IF(Mannschaftsmeldebogen!H81&lt;&gt;"",Mannschaftsmeldebogen!H81,"")</f>
        <v/>
      </c>
    </row>
    <row r="55" spans="2:9" x14ac:dyDescent="0.15">
      <c r="B55" s="2" t="str">
        <f>IF(Tabelle18[[#This Row],[Nachname]]&lt;&gt;"",Mannschaftsmeldebogen!$B$3,"")</f>
        <v/>
      </c>
      <c r="C55" s="2" t="str">
        <f>IF(Tabelle18[[#This Row],[Nachname]]&lt;&gt;"",Mannschaftsmeldebogen!$B$11,"")</f>
        <v/>
      </c>
      <c r="D55" s="2" t="str">
        <f>IF(Tabelle18[[#This Row],[Nachname]]&lt;&gt;"",Mannschaftsmeldebogen!$C$11,"")</f>
        <v/>
      </c>
      <c r="E55" s="2" t="str">
        <f>IF(Mannschaftsmeldebogen!D82&lt;&gt;"",Mannschaftsmeldebogen!D82,"")</f>
        <v/>
      </c>
      <c r="F55" s="2" t="str">
        <f>IF(Mannschaftsmeldebogen!E82&lt;&gt;"",Mannschaftsmeldebogen!E82,"")</f>
        <v/>
      </c>
      <c r="G55" s="2" t="str">
        <f>IF(Mannschaftsmeldebogen!F82&lt;&gt;"",Mannschaftsmeldebogen!F82,"")</f>
        <v/>
      </c>
      <c r="H55" s="2" t="str">
        <f>IF(Mannschaftsmeldebogen!G82&lt;&gt;"",Mannschaftsmeldebogen!G82,"")</f>
        <v/>
      </c>
      <c r="I55" s="2" t="str">
        <f>IF(Mannschaftsmeldebogen!H82&lt;&gt;"",Mannschaftsmeldebogen!H82,"")</f>
        <v/>
      </c>
    </row>
    <row r="56" spans="2:9" x14ac:dyDescent="0.15">
      <c r="B56" s="2" t="str">
        <f>IF(Tabelle18[[#This Row],[Nachname]]&lt;&gt;"",Mannschaftsmeldebogen!$B$3,"")</f>
        <v/>
      </c>
      <c r="C56" s="2" t="str">
        <f>IF(Tabelle18[[#This Row],[Nachname]]&lt;&gt;"",Mannschaftsmeldebogen!$B$11,"")</f>
        <v/>
      </c>
      <c r="D56" s="2" t="str">
        <f>IF(Tabelle18[[#This Row],[Nachname]]&lt;&gt;"",Mannschaftsmeldebogen!$C$11,"")</f>
        <v/>
      </c>
      <c r="E56" s="2" t="str">
        <f>IF(Mannschaftsmeldebogen!D83&lt;&gt;"",Mannschaftsmeldebogen!D83,"")</f>
        <v/>
      </c>
      <c r="F56" s="2" t="str">
        <f>IF(Mannschaftsmeldebogen!E83&lt;&gt;"",Mannschaftsmeldebogen!E83,"")</f>
        <v/>
      </c>
      <c r="G56" s="2" t="str">
        <f>IF(Mannschaftsmeldebogen!F83&lt;&gt;"",Mannschaftsmeldebogen!F83,"")</f>
        <v/>
      </c>
      <c r="H56" s="2" t="str">
        <f>IF(Mannschaftsmeldebogen!G83&lt;&gt;"",Mannschaftsmeldebogen!G83,"")</f>
        <v/>
      </c>
      <c r="I56" s="2" t="str">
        <f>IF(Mannschaftsmeldebogen!H83&lt;&gt;"",Mannschaftsmeldebogen!H83,"")</f>
        <v/>
      </c>
    </row>
    <row r="57" spans="2:9" x14ac:dyDescent="0.15">
      <c r="B57" s="2" t="str">
        <f>IF(Tabelle18[[#This Row],[Nachname]]&lt;&gt;"",Mannschaftsmeldebogen!$B$3,"")</f>
        <v/>
      </c>
      <c r="C57" s="2" t="str">
        <f>IF(Tabelle18[[#This Row],[Nachname]]&lt;&gt;"",Mannschaftsmeldebogen!$B$11,"")</f>
        <v/>
      </c>
      <c r="D57" s="2" t="str">
        <f>IF(Tabelle18[[#This Row],[Nachname]]&lt;&gt;"",Mannschaftsmeldebogen!$C$11,"")</f>
        <v/>
      </c>
      <c r="E57" s="2" t="str">
        <f>IF(Mannschaftsmeldebogen!D84&lt;&gt;"",Mannschaftsmeldebogen!D84,"")</f>
        <v/>
      </c>
      <c r="F57" s="2" t="str">
        <f>IF(Mannschaftsmeldebogen!E84&lt;&gt;"",Mannschaftsmeldebogen!E84,"")</f>
        <v/>
      </c>
      <c r="G57" s="2" t="str">
        <f>IF(Mannschaftsmeldebogen!F84&lt;&gt;"",Mannschaftsmeldebogen!F84,"")</f>
        <v/>
      </c>
      <c r="H57" s="2" t="str">
        <f>IF(Mannschaftsmeldebogen!G84&lt;&gt;"",Mannschaftsmeldebogen!G84,"")</f>
        <v/>
      </c>
      <c r="I57" s="2" t="str">
        <f>IF(Mannschaftsmeldebogen!H84&lt;&gt;"",Mannschaftsmeldebogen!H84,"")</f>
        <v/>
      </c>
    </row>
    <row r="58" spans="2:9" x14ac:dyDescent="0.15">
      <c r="B58" s="2" t="str">
        <f>IF(Tabelle18[[#This Row],[Nachname]]&lt;&gt;"",Mannschaftsmeldebogen!$B$3,"")</f>
        <v/>
      </c>
      <c r="C58" s="2" t="str">
        <f>IF(Tabelle18[[#This Row],[Nachname]]&lt;&gt;"",Mannschaftsmeldebogen!$B$11,"")</f>
        <v/>
      </c>
      <c r="D58" s="2" t="str">
        <f>IF(Tabelle18[[#This Row],[Nachname]]&lt;&gt;"",Mannschaftsmeldebogen!$C$11,"")</f>
        <v/>
      </c>
      <c r="E58" s="2" t="str">
        <f>IF(Mannschaftsmeldebogen!D85&lt;&gt;"",Mannschaftsmeldebogen!D85,"")</f>
        <v/>
      </c>
      <c r="F58" s="2" t="str">
        <f>IF(Mannschaftsmeldebogen!E85&lt;&gt;"",Mannschaftsmeldebogen!E85,"")</f>
        <v/>
      </c>
      <c r="G58" s="2" t="str">
        <f>IF(Mannschaftsmeldebogen!F85&lt;&gt;"",Mannschaftsmeldebogen!F85,"")</f>
        <v/>
      </c>
      <c r="H58" s="2" t="str">
        <f>IF(Mannschaftsmeldebogen!G85&lt;&gt;"",Mannschaftsmeldebogen!G85,"")</f>
        <v/>
      </c>
      <c r="I58" s="2" t="str">
        <f>IF(Mannschaftsmeldebogen!H85&lt;&gt;"",Mannschaftsmeldebogen!H85,"")</f>
        <v/>
      </c>
    </row>
    <row r="59" spans="2:9" x14ac:dyDescent="0.15">
      <c r="B59" s="2" t="str">
        <f>IF(Tabelle18[[#This Row],[Nachname]]&lt;&gt;"",Mannschaftsmeldebogen!$B$3,"")</f>
        <v/>
      </c>
      <c r="C59" s="2" t="str">
        <f>IF(Tabelle18[[#This Row],[Nachname]]&lt;&gt;"",Mannschaftsmeldebogen!$B$11,"")</f>
        <v/>
      </c>
      <c r="D59" s="2" t="str">
        <f>IF(Tabelle18[[#This Row],[Nachname]]&lt;&gt;"",Mannschaftsmeldebogen!$C$11,"")</f>
        <v/>
      </c>
      <c r="E59" s="2" t="str">
        <f>IF(Mannschaftsmeldebogen!D86&lt;&gt;"",Mannschaftsmeldebogen!D86,"")</f>
        <v/>
      </c>
      <c r="F59" s="2" t="str">
        <f>IF(Mannschaftsmeldebogen!E86&lt;&gt;"",Mannschaftsmeldebogen!E86,"")</f>
        <v/>
      </c>
      <c r="G59" s="2" t="str">
        <f>IF(Mannschaftsmeldebogen!F86&lt;&gt;"",Mannschaftsmeldebogen!F86,"")</f>
        <v/>
      </c>
      <c r="H59" s="2" t="str">
        <f>IF(Mannschaftsmeldebogen!G86&lt;&gt;"",Mannschaftsmeldebogen!G86,"")</f>
        <v/>
      </c>
      <c r="I59" s="2" t="str">
        <f>IF(Mannschaftsmeldebogen!H86&lt;&gt;"",Mannschaftsmeldebogen!H86,"")</f>
        <v/>
      </c>
    </row>
    <row r="60" spans="2:9" x14ac:dyDescent="0.15">
      <c r="B60" s="2" t="str">
        <f>IF(Tabelle18[[#This Row],[Nachname]]&lt;&gt;"",Mannschaftsmeldebogen!$B$3,"")</f>
        <v/>
      </c>
      <c r="C60" s="2" t="str">
        <f>IF(Tabelle18[[#This Row],[Nachname]]&lt;&gt;"",Mannschaftsmeldebogen!$B$11,"")</f>
        <v/>
      </c>
      <c r="D60" s="2" t="str">
        <f>IF(Tabelle18[[#This Row],[Nachname]]&lt;&gt;"",Mannschaftsmeldebogen!$C$11,"")</f>
        <v/>
      </c>
      <c r="E60" s="2" t="str">
        <f>IF(Mannschaftsmeldebogen!D87&lt;&gt;"",Mannschaftsmeldebogen!D87,"")</f>
        <v/>
      </c>
      <c r="F60" s="2" t="str">
        <f>IF(Mannschaftsmeldebogen!E87&lt;&gt;"",Mannschaftsmeldebogen!E87,"")</f>
        <v/>
      </c>
      <c r="G60" s="2" t="str">
        <f>IF(Mannschaftsmeldebogen!F87&lt;&gt;"",Mannschaftsmeldebogen!F87,"")</f>
        <v/>
      </c>
      <c r="H60" s="2" t="str">
        <f>IF(Mannschaftsmeldebogen!G87&lt;&gt;"",Mannschaftsmeldebogen!G87,"")</f>
        <v/>
      </c>
      <c r="I60" s="2" t="str">
        <f>IF(Mannschaftsmeldebogen!H87&lt;&gt;"",Mannschaftsmeldebogen!H87,"")</f>
        <v/>
      </c>
    </row>
    <row r="61" spans="2:9" x14ac:dyDescent="0.15">
      <c r="B61" s="2" t="str">
        <f>IF(Tabelle18[[#This Row],[Nachname]]&lt;&gt;"",Mannschaftsmeldebogen!$B$3,"")</f>
        <v/>
      </c>
      <c r="C61" s="2" t="str">
        <f>IF(Tabelle18[[#This Row],[Nachname]]&lt;&gt;"",Mannschaftsmeldebogen!$B$11,"")</f>
        <v/>
      </c>
      <c r="D61" s="2" t="str">
        <f>IF(Tabelle18[[#This Row],[Nachname]]&lt;&gt;"",Mannschaftsmeldebogen!$C$11,"")</f>
        <v/>
      </c>
      <c r="E61" s="2" t="str">
        <f>IF(Mannschaftsmeldebogen!D88&lt;&gt;"",Mannschaftsmeldebogen!D88,"")</f>
        <v/>
      </c>
      <c r="F61" s="2" t="str">
        <f>IF(Mannschaftsmeldebogen!E88&lt;&gt;"",Mannschaftsmeldebogen!E88,"")</f>
        <v/>
      </c>
      <c r="G61" s="2" t="str">
        <f>IF(Mannschaftsmeldebogen!F88&lt;&gt;"",Mannschaftsmeldebogen!F88,"")</f>
        <v/>
      </c>
      <c r="H61" s="2" t="str">
        <f>IF(Mannschaftsmeldebogen!G88&lt;&gt;"",Mannschaftsmeldebogen!G88,"")</f>
        <v/>
      </c>
      <c r="I61" s="2" t="str">
        <f>IF(Mannschaftsmeldebogen!H88&lt;&gt;"",Mannschaftsmeldebogen!H88,"")</f>
        <v/>
      </c>
    </row>
    <row r="62" spans="2:9" x14ac:dyDescent="0.15">
      <c r="B62" s="2" t="str">
        <f>IF(Tabelle18[[#This Row],[Nachname]]&lt;&gt;"",Mannschaftsmeldebogen!$B$3,"")</f>
        <v/>
      </c>
      <c r="C62" s="2" t="str">
        <f>IF(Tabelle18[[#This Row],[Nachname]]&lt;&gt;"",Mannschaftsmeldebogen!$B$11,"")</f>
        <v/>
      </c>
      <c r="D62" s="2" t="str">
        <f>IF(Tabelle18[[#This Row],[Nachname]]&lt;&gt;"",Mannschaftsmeldebogen!$C$11,"")</f>
        <v/>
      </c>
      <c r="E62" s="2" t="str">
        <f>IF(Mannschaftsmeldebogen!D89&lt;&gt;"",Mannschaftsmeldebogen!D89,"")</f>
        <v/>
      </c>
      <c r="F62" s="2" t="str">
        <f>IF(Mannschaftsmeldebogen!E89&lt;&gt;"",Mannschaftsmeldebogen!E89,"")</f>
        <v/>
      </c>
      <c r="G62" s="2" t="str">
        <f>IF(Mannschaftsmeldebogen!F89&lt;&gt;"",Mannschaftsmeldebogen!F89,"")</f>
        <v/>
      </c>
      <c r="H62" s="2" t="str">
        <f>IF(Mannschaftsmeldebogen!G89&lt;&gt;"",Mannschaftsmeldebogen!G89,"")</f>
        <v/>
      </c>
      <c r="I62" s="2" t="str">
        <f>IF(Mannschaftsmeldebogen!H89&lt;&gt;"",Mannschaftsmeldebogen!H89,"")</f>
        <v/>
      </c>
    </row>
    <row r="63" spans="2:9" x14ac:dyDescent="0.15">
      <c r="B63" s="2" t="str">
        <f>IF(Tabelle18[[#This Row],[Nachname]]&lt;&gt;"",Mannschaftsmeldebogen!$B$3,"")</f>
        <v/>
      </c>
      <c r="C63" s="2" t="str">
        <f>IF(Tabelle18[[#This Row],[Nachname]]&lt;&gt;"",Mannschaftsmeldebogen!$B$11,"")</f>
        <v/>
      </c>
      <c r="D63" s="2" t="str">
        <f>IF(Tabelle18[[#This Row],[Nachname]]&lt;&gt;"",Mannschaftsmeldebogen!$C$11,"")</f>
        <v/>
      </c>
      <c r="E63" s="2" t="str">
        <f>IF(Mannschaftsmeldebogen!D90&lt;&gt;"",Mannschaftsmeldebogen!D90,"")</f>
        <v/>
      </c>
      <c r="F63" s="2" t="str">
        <f>IF(Mannschaftsmeldebogen!E90&lt;&gt;"",Mannschaftsmeldebogen!E90,"")</f>
        <v/>
      </c>
      <c r="G63" s="2" t="str">
        <f>IF(Mannschaftsmeldebogen!F90&lt;&gt;"",Mannschaftsmeldebogen!F90,"")</f>
        <v/>
      </c>
      <c r="H63" s="2" t="str">
        <f>IF(Mannschaftsmeldebogen!G90&lt;&gt;"",Mannschaftsmeldebogen!G90,"")</f>
        <v/>
      </c>
      <c r="I63" s="2" t="str">
        <f>IF(Mannschaftsmeldebogen!H90&lt;&gt;"",Mannschaftsmeldebogen!H90,"")</f>
        <v/>
      </c>
    </row>
    <row r="64" spans="2:9" x14ac:dyDescent="0.15">
      <c r="B64" s="2" t="str">
        <f>IF(Tabelle18[[#This Row],[Nachname]]&lt;&gt;"",Mannschaftsmeldebogen!$B$3,"")</f>
        <v/>
      </c>
      <c r="C64" s="2" t="str">
        <f>IF(Tabelle18[[#This Row],[Nachname]]&lt;&gt;"",Mannschaftsmeldebogen!$B$11,"")</f>
        <v/>
      </c>
      <c r="D64" s="2" t="str">
        <f>IF(Tabelle18[[#This Row],[Nachname]]&lt;&gt;"",Mannschaftsmeldebogen!$C$11,"")</f>
        <v/>
      </c>
      <c r="E64" s="2" t="str">
        <f>IF(Mannschaftsmeldebogen!D91&lt;&gt;"",Mannschaftsmeldebogen!D91,"")</f>
        <v/>
      </c>
      <c r="F64" s="2" t="str">
        <f>IF(Mannschaftsmeldebogen!E91&lt;&gt;"",Mannschaftsmeldebogen!E91,"")</f>
        <v/>
      </c>
      <c r="G64" s="2" t="str">
        <f>IF(Mannschaftsmeldebogen!F91&lt;&gt;"",Mannschaftsmeldebogen!F91,"")</f>
        <v/>
      </c>
      <c r="H64" s="2" t="str">
        <f>IF(Mannschaftsmeldebogen!G91&lt;&gt;"",Mannschaftsmeldebogen!G91,"")</f>
        <v/>
      </c>
      <c r="I64" s="2" t="str">
        <f>IF(Mannschaftsmeldebogen!H91&lt;&gt;"",Mannschaftsmeldebogen!H91,"")</f>
        <v/>
      </c>
    </row>
    <row r="65" spans="2:9" x14ac:dyDescent="0.15">
      <c r="B65" s="2" t="str">
        <f>IF(Tabelle18[[#This Row],[Nachname]]&lt;&gt;"",Mannschaftsmeldebogen!$B$3,"")</f>
        <v/>
      </c>
      <c r="C65" s="2" t="str">
        <f>IF(Tabelle18[[#This Row],[Nachname]]&lt;&gt;"",Mannschaftsmeldebogen!$B$11,"")</f>
        <v/>
      </c>
      <c r="D65" s="2" t="str">
        <f>IF(Tabelle18[[#This Row],[Nachname]]&lt;&gt;"",Mannschaftsmeldebogen!$C$11,"")</f>
        <v/>
      </c>
      <c r="E65" s="2" t="str">
        <f>IF(Mannschaftsmeldebogen!D92&lt;&gt;"",Mannschaftsmeldebogen!D92,"")</f>
        <v/>
      </c>
      <c r="F65" s="2" t="str">
        <f>IF(Mannschaftsmeldebogen!E92&lt;&gt;"",Mannschaftsmeldebogen!E92,"")</f>
        <v/>
      </c>
      <c r="G65" s="2" t="str">
        <f>IF(Mannschaftsmeldebogen!F92&lt;&gt;"",Mannschaftsmeldebogen!F92,"")</f>
        <v/>
      </c>
      <c r="H65" s="2" t="str">
        <f>IF(Mannschaftsmeldebogen!G92&lt;&gt;"",Mannschaftsmeldebogen!G92,"")</f>
        <v/>
      </c>
      <c r="I65" s="2" t="str">
        <f>IF(Mannschaftsmeldebogen!H92&lt;&gt;"",Mannschaftsmeldebogen!H92,"")</f>
        <v/>
      </c>
    </row>
    <row r="66" spans="2:9" x14ac:dyDescent="0.15">
      <c r="B66" s="2" t="str">
        <f>IF(Tabelle18[[#This Row],[Nachname]]&lt;&gt;"",Mannschaftsmeldebogen!$B$3,"")</f>
        <v/>
      </c>
      <c r="C66" s="2" t="str">
        <f>IF(Tabelle18[[#This Row],[Nachname]]&lt;&gt;"",Mannschaftsmeldebogen!$B$11,"")</f>
        <v/>
      </c>
      <c r="D66" s="2" t="str">
        <f>IF(Tabelle18[[#This Row],[Nachname]]&lt;&gt;"",Mannschaftsmeldebogen!$C$11,"")</f>
        <v/>
      </c>
      <c r="E66" s="2" t="str">
        <f>IF(Mannschaftsmeldebogen!D93&lt;&gt;"",Mannschaftsmeldebogen!D93,"")</f>
        <v/>
      </c>
      <c r="F66" s="2" t="str">
        <f>IF(Mannschaftsmeldebogen!E93&lt;&gt;"",Mannschaftsmeldebogen!E93,"")</f>
        <v/>
      </c>
      <c r="G66" s="2" t="str">
        <f>IF(Mannschaftsmeldebogen!F93&lt;&gt;"",Mannschaftsmeldebogen!F93,"")</f>
        <v/>
      </c>
      <c r="H66" s="2" t="str">
        <f>IF(Mannschaftsmeldebogen!G93&lt;&gt;"",Mannschaftsmeldebogen!G93,"")</f>
        <v/>
      </c>
      <c r="I66" s="2" t="str">
        <f>IF(Mannschaftsmeldebogen!H93&lt;&gt;"",Mannschaftsmeldebogen!H93,"")</f>
        <v/>
      </c>
    </row>
    <row r="67" spans="2:9" x14ac:dyDescent="0.15">
      <c r="B67" s="2" t="str">
        <f>IF(Tabelle18[[#This Row],[Nachname]]&lt;&gt;"",Mannschaftsmeldebogen!$B$3,"")</f>
        <v/>
      </c>
      <c r="C67" s="2" t="str">
        <f>IF(Tabelle18[[#This Row],[Nachname]]&lt;&gt;"",Mannschaftsmeldebogen!$B$12,"")</f>
        <v/>
      </c>
      <c r="D67" s="2" t="str">
        <f>IF(Tabelle18[[#This Row],[Nachname]]&lt;&gt;"",Mannschaftsmeldebogen!$C$12,"")</f>
        <v/>
      </c>
      <c r="E67" s="2" t="str">
        <f>IF(Mannschaftsmeldebogen!D96&lt;&gt;"",Mannschaftsmeldebogen!D96,"")</f>
        <v/>
      </c>
      <c r="F67" s="2" t="str">
        <f>IF(Mannschaftsmeldebogen!E96&lt;&gt;"",Mannschaftsmeldebogen!E96,"")</f>
        <v/>
      </c>
      <c r="G67" s="2" t="str">
        <f>IF(Mannschaftsmeldebogen!F96&lt;&gt;"",Mannschaftsmeldebogen!F96,"")</f>
        <v/>
      </c>
      <c r="H67" s="2" t="str">
        <f>IF(Mannschaftsmeldebogen!G96&lt;&gt;"",Mannschaftsmeldebogen!G96,"")</f>
        <v/>
      </c>
      <c r="I67" s="2" t="str">
        <f>IF(Mannschaftsmeldebogen!H96&lt;&gt;"",Mannschaftsmeldebogen!H96,"")</f>
        <v/>
      </c>
    </row>
    <row r="68" spans="2:9" x14ac:dyDescent="0.15">
      <c r="B68" s="2" t="str">
        <f>IF(Tabelle18[[#This Row],[Nachname]]&lt;&gt;"",Mannschaftsmeldebogen!$B$3,"")</f>
        <v/>
      </c>
      <c r="C68" s="2" t="str">
        <f>IF(Tabelle18[[#This Row],[Nachname]]&lt;&gt;"",Mannschaftsmeldebogen!$B$12,"")</f>
        <v/>
      </c>
      <c r="D68" s="2" t="str">
        <f>IF(Tabelle18[[#This Row],[Nachname]]&lt;&gt;"",Mannschaftsmeldebogen!$C$12,"")</f>
        <v/>
      </c>
      <c r="E68" s="2" t="str">
        <f>IF(Mannschaftsmeldebogen!D97&lt;&gt;"",Mannschaftsmeldebogen!D97,"")</f>
        <v/>
      </c>
      <c r="F68" s="2" t="str">
        <f>IF(Mannschaftsmeldebogen!E97&lt;&gt;"",Mannschaftsmeldebogen!E97,"")</f>
        <v/>
      </c>
      <c r="G68" s="2" t="str">
        <f>IF(Mannschaftsmeldebogen!F97&lt;&gt;"",Mannschaftsmeldebogen!F97,"")</f>
        <v/>
      </c>
      <c r="H68" s="2" t="str">
        <f>IF(Mannschaftsmeldebogen!G97&lt;&gt;"",Mannschaftsmeldebogen!G97,"")</f>
        <v/>
      </c>
      <c r="I68" s="2" t="str">
        <f>IF(Mannschaftsmeldebogen!H97&lt;&gt;"",Mannschaftsmeldebogen!H97,"")</f>
        <v/>
      </c>
    </row>
    <row r="69" spans="2:9" x14ac:dyDescent="0.15">
      <c r="B69" s="2" t="str">
        <f>IF(Tabelle18[[#This Row],[Nachname]]&lt;&gt;"",Mannschaftsmeldebogen!$B$3,"")</f>
        <v/>
      </c>
      <c r="C69" s="2" t="str">
        <f>IF(Tabelle18[[#This Row],[Nachname]]&lt;&gt;"",Mannschaftsmeldebogen!$B$12,"")</f>
        <v/>
      </c>
      <c r="D69" s="2" t="str">
        <f>IF(Tabelle18[[#This Row],[Nachname]]&lt;&gt;"",Mannschaftsmeldebogen!$C$12,"")</f>
        <v/>
      </c>
      <c r="E69" s="2" t="str">
        <f>IF(Mannschaftsmeldebogen!D98&lt;&gt;"",Mannschaftsmeldebogen!D98,"")</f>
        <v/>
      </c>
      <c r="F69" s="2" t="str">
        <f>IF(Mannschaftsmeldebogen!E98&lt;&gt;"",Mannschaftsmeldebogen!E98,"")</f>
        <v/>
      </c>
      <c r="G69" s="2" t="str">
        <f>IF(Mannschaftsmeldebogen!F98&lt;&gt;"",Mannschaftsmeldebogen!F98,"")</f>
        <v/>
      </c>
      <c r="H69" s="2" t="str">
        <f>IF(Mannschaftsmeldebogen!G98&lt;&gt;"",Mannschaftsmeldebogen!G98,"")</f>
        <v/>
      </c>
      <c r="I69" s="2" t="str">
        <f>IF(Mannschaftsmeldebogen!H98&lt;&gt;"",Mannschaftsmeldebogen!H98,"")</f>
        <v/>
      </c>
    </row>
    <row r="70" spans="2:9" x14ac:dyDescent="0.15">
      <c r="B70" s="2" t="str">
        <f>IF(Tabelle18[[#This Row],[Nachname]]&lt;&gt;"",Mannschaftsmeldebogen!$B$3,"")</f>
        <v/>
      </c>
      <c r="C70" s="2" t="str">
        <f>IF(Tabelle18[[#This Row],[Nachname]]&lt;&gt;"",Mannschaftsmeldebogen!$B$12,"")</f>
        <v/>
      </c>
      <c r="D70" s="2" t="str">
        <f>IF(Tabelle18[[#This Row],[Nachname]]&lt;&gt;"",Mannschaftsmeldebogen!$C$12,"")</f>
        <v/>
      </c>
      <c r="E70" s="2" t="str">
        <f>IF(Mannschaftsmeldebogen!D99&lt;&gt;"",Mannschaftsmeldebogen!D99,"")</f>
        <v/>
      </c>
      <c r="F70" s="2" t="str">
        <f>IF(Mannschaftsmeldebogen!E99&lt;&gt;"",Mannschaftsmeldebogen!E99,"")</f>
        <v/>
      </c>
      <c r="G70" s="2" t="str">
        <f>IF(Mannschaftsmeldebogen!F99&lt;&gt;"",Mannschaftsmeldebogen!F99,"")</f>
        <v/>
      </c>
      <c r="H70" s="2" t="str">
        <f>IF(Mannschaftsmeldebogen!G99&lt;&gt;"",Mannschaftsmeldebogen!G99,"")</f>
        <v/>
      </c>
      <c r="I70" s="2" t="str">
        <f>IF(Mannschaftsmeldebogen!H99&lt;&gt;"",Mannschaftsmeldebogen!H99,"")</f>
        <v/>
      </c>
    </row>
    <row r="71" spans="2:9" x14ac:dyDescent="0.15">
      <c r="B71" s="2" t="str">
        <f>IF(Tabelle18[[#This Row],[Nachname]]&lt;&gt;"",Mannschaftsmeldebogen!$B$3,"")</f>
        <v/>
      </c>
      <c r="C71" s="2" t="str">
        <f>IF(Tabelle18[[#This Row],[Nachname]]&lt;&gt;"",Mannschaftsmeldebogen!$B$12,"")</f>
        <v/>
      </c>
      <c r="D71" s="2" t="str">
        <f>IF(Tabelle18[[#This Row],[Nachname]]&lt;&gt;"",Mannschaftsmeldebogen!$C$12,"")</f>
        <v/>
      </c>
      <c r="E71" s="2" t="str">
        <f>IF(Mannschaftsmeldebogen!D100&lt;&gt;"",Mannschaftsmeldebogen!D100,"")</f>
        <v/>
      </c>
      <c r="F71" s="2" t="str">
        <f>IF(Mannschaftsmeldebogen!E100&lt;&gt;"",Mannschaftsmeldebogen!E100,"")</f>
        <v/>
      </c>
      <c r="G71" s="2" t="str">
        <f>IF(Mannschaftsmeldebogen!F100&lt;&gt;"",Mannschaftsmeldebogen!F100,"")</f>
        <v/>
      </c>
      <c r="H71" s="2" t="str">
        <f>IF(Mannschaftsmeldebogen!G100&lt;&gt;"",Mannschaftsmeldebogen!G100,"")</f>
        <v/>
      </c>
      <c r="I71" s="2" t="str">
        <f>IF(Mannschaftsmeldebogen!H100&lt;&gt;"",Mannschaftsmeldebogen!H100,"")</f>
        <v/>
      </c>
    </row>
    <row r="72" spans="2:9" x14ac:dyDescent="0.15">
      <c r="B72" s="2" t="str">
        <f>IF(Tabelle18[[#This Row],[Nachname]]&lt;&gt;"",Mannschaftsmeldebogen!$B$3,"")</f>
        <v/>
      </c>
      <c r="C72" s="2" t="str">
        <f>IF(Tabelle18[[#This Row],[Nachname]]&lt;&gt;"",Mannschaftsmeldebogen!$B$12,"")</f>
        <v/>
      </c>
      <c r="D72" s="2" t="str">
        <f>IF(Tabelle18[[#This Row],[Nachname]]&lt;&gt;"",Mannschaftsmeldebogen!$C$12,"")</f>
        <v/>
      </c>
      <c r="E72" s="2" t="str">
        <f>IF(Mannschaftsmeldebogen!D101&lt;&gt;"",Mannschaftsmeldebogen!D101,"")</f>
        <v/>
      </c>
      <c r="F72" s="2" t="str">
        <f>IF(Mannschaftsmeldebogen!E101&lt;&gt;"",Mannschaftsmeldebogen!E101,"")</f>
        <v/>
      </c>
      <c r="G72" s="2" t="str">
        <f>IF(Mannschaftsmeldebogen!F101&lt;&gt;"",Mannschaftsmeldebogen!F101,"")</f>
        <v/>
      </c>
      <c r="H72" s="2" t="str">
        <f>IF(Mannschaftsmeldebogen!G101&lt;&gt;"",Mannschaftsmeldebogen!G101,"")</f>
        <v/>
      </c>
      <c r="I72" s="2" t="str">
        <f>IF(Mannschaftsmeldebogen!H101&lt;&gt;"",Mannschaftsmeldebogen!H101,"")</f>
        <v/>
      </c>
    </row>
    <row r="73" spans="2:9" x14ac:dyDescent="0.15">
      <c r="B73" s="2" t="str">
        <f>IF(Tabelle18[[#This Row],[Nachname]]&lt;&gt;"",Mannschaftsmeldebogen!$B$3,"")</f>
        <v/>
      </c>
      <c r="C73" s="2" t="str">
        <f>IF(Tabelle18[[#This Row],[Nachname]]&lt;&gt;"",Mannschaftsmeldebogen!$B$12,"")</f>
        <v/>
      </c>
      <c r="D73" s="2" t="str">
        <f>IF(Tabelle18[[#This Row],[Nachname]]&lt;&gt;"",Mannschaftsmeldebogen!$C$12,"")</f>
        <v/>
      </c>
      <c r="E73" s="2" t="str">
        <f>IF(Mannschaftsmeldebogen!D102&lt;&gt;"",Mannschaftsmeldebogen!D102,"")</f>
        <v/>
      </c>
      <c r="F73" s="2" t="str">
        <f>IF(Mannschaftsmeldebogen!E102&lt;&gt;"",Mannschaftsmeldebogen!E102,"")</f>
        <v/>
      </c>
      <c r="G73" s="2" t="str">
        <f>IF(Mannschaftsmeldebogen!F102&lt;&gt;"",Mannschaftsmeldebogen!F102,"")</f>
        <v/>
      </c>
      <c r="H73" s="2" t="str">
        <f>IF(Mannschaftsmeldebogen!G102&lt;&gt;"",Mannschaftsmeldebogen!G102,"")</f>
        <v/>
      </c>
      <c r="I73" s="2" t="str">
        <f>IF(Mannschaftsmeldebogen!H102&lt;&gt;"",Mannschaftsmeldebogen!H102,"")</f>
        <v/>
      </c>
    </row>
    <row r="74" spans="2:9" x14ac:dyDescent="0.15">
      <c r="B74" s="2" t="str">
        <f>IF(Tabelle18[[#This Row],[Nachname]]&lt;&gt;"",Mannschaftsmeldebogen!$B$3,"")</f>
        <v/>
      </c>
      <c r="C74" s="2" t="str">
        <f>IF(Tabelle18[[#This Row],[Nachname]]&lt;&gt;"",Mannschaftsmeldebogen!$B$12,"")</f>
        <v/>
      </c>
      <c r="D74" s="2" t="str">
        <f>IF(Tabelle18[[#This Row],[Nachname]]&lt;&gt;"",Mannschaftsmeldebogen!$C$12,"")</f>
        <v/>
      </c>
      <c r="E74" s="2" t="str">
        <f>IF(Mannschaftsmeldebogen!D103&lt;&gt;"",Mannschaftsmeldebogen!D103,"")</f>
        <v/>
      </c>
      <c r="F74" s="2" t="str">
        <f>IF(Mannschaftsmeldebogen!E103&lt;&gt;"",Mannschaftsmeldebogen!E103,"")</f>
        <v/>
      </c>
      <c r="G74" s="2" t="str">
        <f>IF(Mannschaftsmeldebogen!F103&lt;&gt;"",Mannschaftsmeldebogen!F103,"")</f>
        <v/>
      </c>
      <c r="H74" s="2" t="str">
        <f>IF(Mannschaftsmeldebogen!G103&lt;&gt;"",Mannschaftsmeldebogen!G103,"")</f>
        <v/>
      </c>
      <c r="I74" s="2" t="str">
        <f>IF(Mannschaftsmeldebogen!H103&lt;&gt;"",Mannschaftsmeldebogen!H103,"")</f>
        <v/>
      </c>
    </row>
    <row r="75" spans="2:9" x14ac:dyDescent="0.15">
      <c r="B75" s="2" t="str">
        <f>IF(Tabelle18[[#This Row],[Nachname]]&lt;&gt;"",Mannschaftsmeldebogen!$B$3,"")</f>
        <v/>
      </c>
      <c r="C75" s="2" t="str">
        <f>IF(Tabelle18[[#This Row],[Nachname]]&lt;&gt;"",Mannschaftsmeldebogen!$B$12,"")</f>
        <v/>
      </c>
      <c r="D75" s="2" t="str">
        <f>IF(Tabelle18[[#This Row],[Nachname]]&lt;&gt;"",Mannschaftsmeldebogen!$C$12,"")</f>
        <v/>
      </c>
      <c r="E75" s="2" t="str">
        <f>IF(Mannschaftsmeldebogen!D104&lt;&gt;"",Mannschaftsmeldebogen!D104,"")</f>
        <v/>
      </c>
      <c r="F75" s="2" t="str">
        <f>IF(Mannschaftsmeldebogen!E104&lt;&gt;"",Mannschaftsmeldebogen!E104,"")</f>
        <v/>
      </c>
      <c r="G75" s="2" t="str">
        <f>IF(Mannschaftsmeldebogen!F104&lt;&gt;"",Mannschaftsmeldebogen!F104,"")</f>
        <v/>
      </c>
      <c r="H75" s="2" t="str">
        <f>IF(Mannschaftsmeldebogen!G104&lt;&gt;"",Mannschaftsmeldebogen!G104,"")</f>
        <v/>
      </c>
      <c r="I75" s="2" t="str">
        <f>IF(Mannschaftsmeldebogen!H104&lt;&gt;"",Mannschaftsmeldebogen!H104,"")</f>
        <v/>
      </c>
    </row>
    <row r="76" spans="2:9" x14ac:dyDescent="0.15">
      <c r="B76" s="2" t="str">
        <f>IF(Tabelle18[[#This Row],[Nachname]]&lt;&gt;"",Mannschaftsmeldebogen!$B$3,"")</f>
        <v/>
      </c>
      <c r="C76" s="2" t="str">
        <f>IF(Tabelle18[[#This Row],[Nachname]]&lt;&gt;"",Mannschaftsmeldebogen!$B$12,"")</f>
        <v/>
      </c>
      <c r="D76" s="2" t="str">
        <f>IF(Tabelle18[[#This Row],[Nachname]]&lt;&gt;"",Mannschaftsmeldebogen!$C$12,"")</f>
        <v/>
      </c>
      <c r="E76" s="2" t="str">
        <f>IF(Mannschaftsmeldebogen!D105&lt;&gt;"",Mannschaftsmeldebogen!D105,"")</f>
        <v/>
      </c>
      <c r="F76" s="2" t="str">
        <f>IF(Mannschaftsmeldebogen!E105&lt;&gt;"",Mannschaftsmeldebogen!E105,"")</f>
        <v/>
      </c>
      <c r="G76" s="2" t="str">
        <f>IF(Mannschaftsmeldebogen!F105&lt;&gt;"",Mannschaftsmeldebogen!F105,"")</f>
        <v/>
      </c>
      <c r="H76" s="2" t="str">
        <f>IF(Mannschaftsmeldebogen!G105&lt;&gt;"",Mannschaftsmeldebogen!G105,"")</f>
        <v/>
      </c>
      <c r="I76" s="2" t="str">
        <f>IF(Mannschaftsmeldebogen!H105&lt;&gt;"",Mannschaftsmeldebogen!H105,"")</f>
        <v/>
      </c>
    </row>
    <row r="77" spans="2:9" x14ac:dyDescent="0.15">
      <c r="B77" s="2" t="str">
        <f>IF(Tabelle18[[#This Row],[Nachname]]&lt;&gt;"",Mannschaftsmeldebogen!$B$3,"")</f>
        <v/>
      </c>
      <c r="C77" s="2" t="str">
        <f>IF(Tabelle18[[#This Row],[Nachname]]&lt;&gt;"",Mannschaftsmeldebogen!$B$12,"")</f>
        <v/>
      </c>
      <c r="D77" s="2" t="str">
        <f>IF(Tabelle18[[#This Row],[Nachname]]&lt;&gt;"",Mannschaftsmeldebogen!$C$12,"")</f>
        <v/>
      </c>
      <c r="E77" s="2" t="str">
        <f>IF(Mannschaftsmeldebogen!D106&lt;&gt;"",Mannschaftsmeldebogen!D106,"")</f>
        <v/>
      </c>
      <c r="F77" s="2" t="str">
        <f>IF(Mannschaftsmeldebogen!E106&lt;&gt;"",Mannschaftsmeldebogen!E106,"")</f>
        <v/>
      </c>
      <c r="G77" s="2" t="str">
        <f>IF(Mannschaftsmeldebogen!F106&lt;&gt;"",Mannschaftsmeldebogen!F106,"")</f>
        <v/>
      </c>
      <c r="H77" s="2" t="str">
        <f>IF(Mannschaftsmeldebogen!G106&lt;&gt;"",Mannschaftsmeldebogen!G106,"")</f>
        <v/>
      </c>
      <c r="I77" s="2" t="str">
        <f>IF(Mannschaftsmeldebogen!H106&lt;&gt;"",Mannschaftsmeldebogen!H106,"")</f>
        <v/>
      </c>
    </row>
    <row r="78" spans="2:9" x14ac:dyDescent="0.15">
      <c r="B78" s="2" t="str">
        <f>IF(Tabelle18[[#This Row],[Nachname]]&lt;&gt;"",Mannschaftsmeldebogen!$B$3,"")</f>
        <v/>
      </c>
      <c r="C78" s="2" t="str">
        <f>IF(Tabelle18[[#This Row],[Nachname]]&lt;&gt;"",Mannschaftsmeldebogen!$B$12,"")</f>
        <v/>
      </c>
      <c r="D78" s="2" t="str">
        <f>IF(Tabelle18[[#This Row],[Nachname]]&lt;&gt;"",Mannschaftsmeldebogen!$C$12,"")</f>
        <v/>
      </c>
      <c r="E78" s="2" t="str">
        <f>IF(Mannschaftsmeldebogen!D107&lt;&gt;"",Mannschaftsmeldebogen!D107,"")</f>
        <v/>
      </c>
      <c r="F78" s="2" t="str">
        <f>IF(Mannschaftsmeldebogen!E107&lt;&gt;"",Mannschaftsmeldebogen!E107,"")</f>
        <v/>
      </c>
      <c r="G78" s="2" t="str">
        <f>IF(Mannschaftsmeldebogen!F107&lt;&gt;"",Mannschaftsmeldebogen!F107,"")</f>
        <v/>
      </c>
      <c r="H78" s="2" t="str">
        <f>IF(Mannschaftsmeldebogen!G107&lt;&gt;"",Mannschaftsmeldebogen!G107,"")</f>
        <v/>
      </c>
      <c r="I78" s="2" t="str">
        <f>IF(Mannschaftsmeldebogen!H107&lt;&gt;"",Mannschaftsmeldebogen!H107,"")</f>
        <v/>
      </c>
    </row>
    <row r="79" spans="2:9" x14ac:dyDescent="0.15">
      <c r="B79" s="2" t="str">
        <f>IF(Tabelle18[[#This Row],[Nachname]]&lt;&gt;"",Mannschaftsmeldebogen!$B$3,"")</f>
        <v/>
      </c>
      <c r="C79" s="2" t="str">
        <f>IF(Tabelle18[[#This Row],[Nachname]]&lt;&gt;"",Mannschaftsmeldebogen!$B$12,"")</f>
        <v/>
      </c>
      <c r="D79" s="2" t="str">
        <f>IF(Tabelle18[[#This Row],[Nachname]]&lt;&gt;"",Mannschaftsmeldebogen!$C$12,"")</f>
        <v/>
      </c>
      <c r="E79" s="2" t="str">
        <f>IF(Mannschaftsmeldebogen!D108&lt;&gt;"",Mannschaftsmeldebogen!D108,"")</f>
        <v/>
      </c>
      <c r="F79" s="2" t="str">
        <f>IF(Mannschaftsmeldebogen!E108&lt;&gt;"",Mannschaftsmeldebogen!E108,"")</f>
        <v/>
      </c>
      <c r="G79" s="2" t="str">
        <f>IF(Mannschaftsmeldebogen!F108&lt;&gt;"",Mannschaftsmeldebogen!F108,"")</f>
        <v/>
      </c>
      <c r="H79" s="2" t="str">
        <f>IF(Mannschaftsmeldebogen!G108&lt;&gt;"",Mannschaftsmeldebogen!G108,"")</f>
        <v/>
      </c>
      <c r="I79" s="2" t="str">
        <f>IF(Mannschaftsmeldebogen!H108&lt;&gt;"",Mannschaftsmeldebogen!H108,"")</f>
        <v/>
      </c>
    </row>
    <row r="80" spans="2:9" x14ac:dyDescent="0.15">
      <c r="B80" s="2" t="str">
        <f>IF(Tabelle18[[#This Row],[Nachname]]&lt;&gt;"",Mannschaftsmeldebogen!$B$3,"")</f>
        <v/>
      </c>
      <c r="C80" s="2" t="str">
        <f>IF(Tabelle18[[#This Row],[Nachname]]&lt;&gt;"",Mannschaftsmeldebogen!$B$12,"")</f>
        <v/>
      </c>
      <c r="D80" s="2" t="str">
        <f>IF(Tabelle18[[#This Row],[Nachname]]&lt;&gt;"",Mannschaftsmeldebogen!$C$12,"")</f>
        <v/>
      </c>
      <c r="E80" s="2" t="str">
        <f>IF(Mannschaftsmeldebogen!D109&lt;&gt;"",Mannschaftsmeldebogen!D109,"")</f>
        <v/>
      </c>
      <c r="F80" s="2" t="str">
        <f>IF(Mannschaftsmeldebogen!E109&lt;&gt;"",Mannschaftsmeldebogen!E109,"")</f>
        <v/>
      </c>
      <c r="G80" s="2" t="str">
        <f>IF(Mannschaftsmeldebogen!F109&lt;&gt;"",Mannschaftsmeldebogen!F109,"")</f>
        <v/>
      </c>
      <c r="H80" s="2" t="str">
        <f>IF(Mannschaftsmeldebogen!G109&lt;&gt;"",Mannschaftsmeldebogen!G109,"")</f>
        <v/>
      </c>
      <c r="I80" s="2" t="str">
        <f>IF(Mannschaftsmeldebogen!H109&lt;&gt;"",Mannschaftsmeldebogen!H109,"")</f>
        <v/>
      </c>
    </row>
    <row r="81" spans="2:9" x14ac:dyDescent="0.15">
      <c r="B81" s="2" t="str">
        <f>IF(Tabelle18[[#This Row],[Nachname]]&lt;&gt;"",Mannschaftsmeldebogen!$B$3,"")</f>
        <v/>
      </c>
      <c r="C81" s="2" t="str">
        <f>IF(Tabelle18[[#This Row],[Nachname]]&lt;&gt;"",Mannschaftsmeldebogen!$B$12,"")</f>
        <v/>
      </c>
      <c r="D81" s="2" t="str">
        <f>IF(Tabelle18[[#This Row],[Nachname]]&lt;&gt;"",Mannschaftsmeldebogen!$C$12,"")</f>
        <v/>
      </c>
      <c r="E81" s="2" t="str">
        <f>IF(Mannschaftsmeldebogen!D110&lt;&gt;"",Mannschaftsmeldebogen!D110,"")</f>
        <v/>
      </c>
      <c r="F81" s="2" t="str">
        <f>IF(Mannschaftsmeldebogen!E110&lt;&gt;"",Mannschaftsmeldebogen!E110,"")</f>
        <v/>
      </c>
      <c r="G81" s="2" t="str">
        <f>IF(Mannschaftsmeldebogen!F110&lt;&gt;"",Mannschaftsmeldebogen!F110,"")</f>
        <v/>
      </c>
      <c r="H81" s="2" t="str">
        <f>IF(Mannschaftsmeldebogen!G110&lt;&gt;"",Mannschaftsmeldebogen!G110,"")</f>
        <v/>
      </c>
      <c r="I81" s="2" t="str">
        <f>IF(Mannschaftsmeldebogen!H110&lt;&gt;"",Mannschaftsmeldebogen!H110,"")</f>
        <v/>
      </c>
    </row>
    <row r="82" spans="2:9" x14ac:dyDescent="0.15">
      <c r="B82" s="2" t="str">
        <f>IF(Tabelle18[[#This Row],[Nachname]]&lt;&gt;"",Mannschaftsmeldebogen!$B$3,"")</f>
        <v/>
      </c>
      <c r="C82" s="2" t="str">
        <f>IF(Tabelle18[[#This Row],[Nachname]]&lt;&gt;"",Mannschaftsmeldebogen!$B$12,"")</f>
        <v/>
      </c>
      <c r="D82" s="2" t="str">
        <f>IF(Tabelle18[[#This Row],[Nachname]]&lt;&gt;"",Mannschaftsmeldebogen!$C$12,"")</f>
        <v/>
      </c>
      <c r="E82" s="2" t="str">
        <f>IF(Mannschaftsmeldebogen!D111&lt;&gt;"",Mannschaftsmeldebogen!D111,"")</f>
        <v/>
      </c>
      <c r="F82" s="2" t="str">
        <f>IF(Mannschaftsmeldebogen!E111&lt;&gt;"",Mannschaftsmeldebogen!E111,"")</f>
        <v/>
      </c>
      <c r="G82" s="2" t="str">
        <f>IF(Mannschaftsmeldebogen!F111&lt;&gt;"",Mannschaftsmeldebogen!F111,"")</f>
        <v/>
      </c>
      <c r="H82" s="2" t="str">
        <f>IF(Mannschaftsmeldebogen!G111&lt;&gt;"",Mannschaftsmeldebogen!G111,"")</f>
        <v/>
      </c>
      <c r="I82" s="2" t="str">
        <f>IF(Mannschaftsmeldebogen!H111&lt;&gt;"",Mannschaftsmeldebogen!H111,"")</f>
        <v/>
      </c>
    </row>
    <row r="83" spans="2:9" x14ac:dyDescent="0.15">
      <c r="B83" s="2" t="str">
        <f>IF(Tabelle18[[#This Row],[Nachname]]&lt;&gt;"",Mannschaftsmeldebogen!$B$3,"")</f>
        <v/>
      </c>
      <c r="C83" s="2" t="str">
        <f>IF(Tabelle18[[#This Row],[Nachname]]&lt;&gt;"",Mannschaftsmeldebogen!$B$13,"")</f>
        <v/>
      </c>
      <c r="D83" s="2" t="str">
        <f>IF(Tabelle18[[#This Row],[Nachname]]&lt;&gt;"",Mannschaftsmeldebogen!$C$13,"")</f>
        <v/>
      </c>
      <c r="E83" s="2" t="str">
        <f>IF(Mannschaftsmeldebogen!D114&lt;&gt;"",Mannschaftsmeldebogen!D114,"")</f>
        <v/>
      </c>
      <c r="F83" s="2" t="str">
        <f>IF(Mannschaftsmeldebogen!E114&lt;&gt;"",Mannschaftsmeldebogen!E114,"")</f>
        <v/>
      </c>
      <c r="G83" s="2" t="str">
        <f>IF(Mannschaftsmeldebogen!F114&lt;&gt;"",Mannschaftsmeldebogen!F114,"")</f>
        <v/>
      </c>
      <c r="H83" s="2" t="str">
        <f>IF(Mannschaftsmeldebogen!G114&lt;&gt;"",Mannschaftsmeldebogen!G114,"")</f>
        <v/>
      </c>
      <c r="I83" s="2" t="str">
        <f>IF(Mannschaftsmeldebogen!H114&lt;&gt;"",Mannschaftsmeldebogen!H114,"")</f>
        <v/>
      </c>
    </row>
    <row r="84" spans="2:9" x14ac:dyDescent="0.15">
      <c r="B84" s="2" t="str">
        <f>IF(Tabelle18[[#This Row],[Nachname]]&lt;&gt;"",Mannschaftsmeldebogen!$B$3,"")</f>
        <v/>
      </c>
      <c r="C84" s="2" t="str">
        <f>IF(Tabelle18[[#This Row],[Nachname]]&lt;&gt;"",Mannschaftsmeldebogen!$B$13,"")</f>
        <v/>
      </c>
      <c r="D84" s="2" t="str">
        <f>IF(Tabelle18[[#This Row],[Nachname]]&lt;&gt;"",Mannschaftsmeldebogen!$C$13,"")</f>
        <v/>
      </c>
      <c r="E84" s="2" t="str">
        <f>IF(Mannschaftsmeldebogen!D115&lt;&gt;"",Mannschaftsmeldebogen!D115,"")</f>
        <v/>
      </c>
      <c r="F84" s="2" t="str">
        <f>IF(Mannschaftsmeldebogen!E115&lt;&gt;"",Mannschaftsmeldebogen!E115,"")</f>
        <v/>
      </c>
      <c r="G84" s="2" t="str">
        <f>IF(Mannschaftsmeldebogen!F115&lt;&gt;"",Mannschaftsmeldebogen!F115,"")</f>
        <v/>
      </c>
      <c r="H84" s="2" t="str">
        <f>IF(Mannschaftsmeldebogen!G115&lt;&gt;"",Mannschaftsmeldebogen!G115,"")</f>
        <v/>
      </c>
      <c r="I84" s="2" t="str">
        <f>IF(Mannschaftsmeldebogen!H115&lt;&gt;"",Mannschaftsmeldebogen!H115,"")</f>
        <v/>
      </c>
    </row>
    <row r="85" spans="2:9" x14ac:dyDescent="0.15">
      <c r="B85" s="2" t="str">
        <f>IF(Tabelle18[[#This Row],[Nachname]]&lt;&gt;"",Mannschaftsmeldebogen!$B$3,"")</f>
        <v/>
      </c>
      <c r="C85" s="2" t="str">
        <f>IF(Tabelle18[[#This Row],[Nachname]]&lt;&gt;"",Mannschaftsmeldebogen!$B$13,"")</f>
        <v/>
      </c>
      <c r="D85" s="2" t="str">
        <f>IF(Tabelle18[[#This Row],[Nachname]]&lt;&gt;"",Mannschaftsmeldebogen!$C$13,"")</f>
        <v/>
      </c>
      <c r="E85" s="2" t="str">
        <f>IF(Mannschaftsmeldebogen!D116&lt;&gt;"",Mannschaftsmeldebogen!D116,"")</f>
        <v/>
      </c>
      <c r="F85" s="2" t="str">
        <f>IF(Mannschaftsmeldebogen!E116&lt;&gt;"",Mannschaftsmeldebogen!E116,"")</f>
        <v/>
      </c>
      <c r="G85" s="2" t="str">
        <f>IF(Mannschaftsmeldebogen!F116&lt;&gt;"",Mannschaftsmeldebogen!F116,"")</f>
        <v/>
      </c>
      <c r="H85" s="2" t="str">
        <f>IF(Mannschaftsmeldebogen!G116&lt;&gt;"",Mannschaftsmeldebogen!G116,"")</f>
        <v/>
      </c>
      <c r="I85" s="2" t="str">
        <f>IF(Mannschaftsmeldebogen!H116&lt;&gt;"",Mannschaftsmeldebogen!H116,"")</f>
        <v/>
      </c>
    </row>
    <row r="86" spans="2:9" x14ac:dyDescent="0.15">
      <c r="B86" s="2" t="str">
        <f>IF(Tabelle18[[#This Row],[Nachname]]&lt;&gt;"",Mannschaftsmeldebogen!$B$3,"")</f>
        <v/>
      </c>
      <c r="C86" s="2" t="str">
        <f>IF(Tabelle18[[#This Row],[Nachname]]&lt;&gt;"",Mannschaftsmeldebogen!$B$13,"")</f>
        <v/>
      </c>
      <c r="D86" s="2" t="str">
        <f>IF(Tabelle18[[#This Row],[Nachname]]&lt;&gt;"",Mannschaftsmeldebogen!$C$13,"")</f>
        <v/>
      </c>
      <c r="E86" s="2" t="str">
        <f>IF(Mannschaftsmeldebogen!D117&lt;&gt;"",Mannschaftsmeldebogen!D117,"")</f>
        <v/>
      </c>
      <c r="F86" s="2" t="str">
        <f>IF(Mannschaftsmeldebogen!E117&lt;&gt;"",Mannschaftsmeldebogen!E117,"")</f>
        <v/>
      </c>
      <c r="G86" s="2" t="str">
        <f>IF(Mannschaftsmeldebogen!F117&lt;&gt;"",Mannschaftsmeldebogen!F117,"")</f>
        <v/>
      </c>
      <c r="H86" s="2" t="str">
        <f>IF(Mannschaftsmeldebogen!G117&lt;&gt;"",Mannschaftsmeldebogen!G117,"")</f>
        <v/>
      </c>
      <c r="I86" s="2" t="str">
        <f>IF(Mannschaftsmeldebogen!H117&lt;&gt;"",Mannschaftsmeldebogen!H117,"")</f>
        <v/>
      </c>
    </row>
    <row r="87" spans="2:9" x14ac:dyDescent="0.15">
      <c r="B87" s="2" t="str">
        <f>IF(Tabelle18[[#This Row],[Nachname]]&lt;&gt;"",Mannschaftsmeldebogen!$B$3,"")</f>
        <v/>
      </c>
      <c r="C87" s="2" t="str">
        <f>IF(Tabelle18[[#This Row],[Nachname]]&lt;&gt;"",Mannschaftsmeldebogen!$B$13,"")</f>
        <v/>
      </c>
      <c r="D87" s="2" t="str">
        <f>IF(Tabelle18[[#This Row],[Nachname]]&lt;&gt;"",Mannschaftsmeldebogen!$C$13,"")</f>
        <v/>
      </c>
      <c r="E87" s="2" t="str">
        <f>IF(Mannschaftsmeldebogen!D118&lt;&gt;"",Mannschaftsmeldebogen!D118,"")</f>
        <v/>
      </c>
      <c r="F87" s="2" t="str">
        <f>IF(Mannschaftsmeldebogen!E118&lt;&gt;"",Mannschaftsmeldebogen!E118,"")</f>
        <v/>
      </c>
      <c r="G87" s="2" t="str">
        <f>IF(Mannschaftsmeldebogen!F118&lt;&gt;"",Mannschaftsmeldebogen!F118,"")</f>
        <v/>
      </c>
      <c r="H87" s="2" t="str">
        <f>IF(Mannschaftsmeldebogen!G118&lt;&gt;"",Mannschaftsmeldebogen!G118,"")</f>
        <v/>
      </c>
      <c r="I87" s="2" t="str">
        <f>IF(Mannschaftsmeldebogen!H118&lt;&gt;"",Mannschaftsmeldebogen!H118,"")</f>
        <v/>
      </c>
    </row>
    <row r="88" spans="2:9" x14ac:dyDescent="0.15">
      <c r="B88" s="2" t="str">
        <f>IF(Tabelle18[[#This Row],[Nachname]]&lt;&gt;"",Mannschaftsmeldebogen!$B$3,"")</f>
        <v/>
      </c>
      <c r="C88" s="2" t="str">
        <f>IF(Tabelle18[[#This Row],[Nachname]]&lt;&gt;"",Mannschaftsmeldebogen!$B$13,"")</f>
        <v/>
      </c>
      <c r="D88" s="2" t="str">
        <f>IF(Tabelle18[[#This Row],[Nachname]]&lt;&gt;"",Mannschaftsmeldebogen!$C$13,"")</f>
        <v/>
      </c>
      <c r="E88" s="2" t="str">
        <f>IF(Mannschaftsmeldebogen!D119&lt;&gt;"",Mannschaftsmeldebogen!D119,"")</f>
        <v/>
      </c>
      <c r="F88" s="2" t="str">
        <f>IF(Mannschaftsmeldebogen!E119&lt;&gt;"",Mannschaftsmeldebogen!E119,"")</f>
        <v/>
      </c>
      <c r="G88" s="2" t="str">
        <f>IF(Mannschaftsmeldebogen!F119&lt;&gt;"",Mannschaftsmeldebogen!F119,"")</f>
        <v/>
      </c>
      <c r="H88" s="2" t="str">
        <f>IF(Mannschaftsmeldebogen!G119&lt;&gt;"",Mannschaftsmeldebogen!G119,"")</f>
        <v/>
      </c>
      <c r="I88" s="2" t="str">
        <f>IF(Mannschaftsmeldebogen!H119&lt;&gt;"",Mannschaftsmeldebogen!H119,"")</f>
        <v/>
      </c>
    </row>
    <row r="89" spans="2:9" x14ac:dyDescent="0.15">
      <c r="B89" s="2" t="str">
        <f>IF(Tabelle18[[#This Row],[Nachname]]&lt;&gt;"",Mannschaftsmeldebogen!$B$3,"")</f>
        <v/>
      </c>
      <c r="C89" s="2" t="str">
        <f>IF(Tabelle18[[#This Row],[Nachname]]&lt;&gt;"",Mannschaftsmeldebogen!$B$13,"")</f>
        <v/>
      </c>
      <c r="D89" s="2" t="str">
        <f>IF(Tabelle18[[#This Row],[Nachname]]&lt;&gt;"",Mannschaftsmeldebogen!$C$13,"")</f>
        <v/>
      </c>
      <c r="E89" s="2" t="str">
        <f>IF(Mannschaftsmeldebogen!D120&lt;&gt;"",Mannschaftsmeldebogen!D120,"")</f>
        <v/>
      </c>
      <c r="F89" s="2" t="str">
        <f>IF(Mannschaftsmeldebogen!E120&lt;&gt;"",Mannschaftsmeldebogen!E120,"")</f>
        <v/>
      </c>
      <c r="G89" s="2" t="str">
        <f>IF(Mannschaftsmeldebogen!F120&lt;&gt;"",Mannschaftsmeldebogen!F120,"")</f>
        <v/>
      </c>
      <c r="H89" s="2" t="str">
        <f>IF(Mannschaftsmeldebogen!G120&lt;&gt;"",Mannschaftsmeldebogen!G120,"")</f>
        <v/>
      </c>
      <c r="I89" s="2" t="str">
        <f>IF(Mannschaftsmeldebogen!H120&lt;&gt;"",Mannschaftsmeldebogen!H120,"")</f>
        <v/>
      </c>
    </row>
    <row r="90" spans="2:9" x14ac:dyDescent="0.15">
      <c r="B90" s="2" t="str">
        <f>IF(Tabelle18[[#This Row],[Nachname]]&lt;&gt;"",Mannschaftsmeldebogen!$B$3,"")</f>
        <v/>
      </c>
      <c r="C90" s="2" t="str">
        <f>IF(Tabelle18[[#This Row],[Nachname]]&lt;&gt;"",Mannschaftsmeldebogen!$B$13,"")</f>
        <v/>
      </c>
      <c r="D90" s="2" t="str">
        <f>IF(Tabelle18[[#This Row],[Nachname]]&lt;&gt;"",Mannschaftsmeldebogen!$C$13,"")</f>
        <v/>
      </c>
      <c r="E90" s="2" t="str">
        <f>IF(Mannschaftsmeldebogen!D121&lt;&gt;"",Mannschaftsmeldebogen!D121,"")</f>
        <v/>
      </c>
      <c r="F90" s="2" t="str">
        <f>IF(Mannschaftsmeldebogen!E121&lt;&gt;"",Mannschaftsmeldebogen!E121,"")</f>
        <v/>
      </c>
      <c r="G90" s="2" t="str">
        <f>IF(Mannschaftsmeldebogen!F121&lt;&gt;"",Mannschaftsmeldebogen!F121,"")</f>
        <v/>
      </c>
      <c r="H90" s="2" t="str">
        <f>IF(Mannschaftsmeldebogen!G121&lt;&gt;"",Mannschaftsmeldebogen!G121,"")</f>
        <v/>
      </c>
      <c r="I90" s="2" t="str">
        <f>IF(Mannschaftsmeldebogen!H121&lt;&gt;"",Mannschaftsmeldebogen!H121,"")</f>
        <v/>
      </c>
    </row>
    <row r="91" spans="2:9" x14ac:dyDescent="0.15">
      <c r="B91" s="2" t="str">
        <f>IF(Tabelle18[[#This Row],[Nachname]]&lt;&gt;"",Mannschaftsmeldebogen!$B$3,"")</f>
        <v/>
      </c>
      <c r="C91" s="2" t="str">
        <f>IF(Tabelle18[[#This Row],[Nachname]]&lt;&gt;"",Mannschaftsmeldebogen!$B$13,"")</f>
        <v/>
      </c>
      <c r="D91" s="2" t="str">
        <f>IF(Tabelle18[[#This Row],[Nachname]]&lt;&gt;"",Mannschaftsmeldebogen!$C$13,"")</f>
        <v/>
      </c>
      <c r="E91" s="2" t="str">
        <f>IF(Mannschaftsmeldebogen!D122&lt;&gt;"",Mannschaftsmeldebogen!D122,"")</f>
        <v/>
      </c>
      <c r="F91" s="2" t="str">
        <f>IF(Mannschaftsmeldebogen!E122&lt;&gt;"",Mannschaftsmeldebogen!E122,"")</f>
        <v/>
      </c>
      <c r="G91" s="2" t="str">
        <f>IF(Mannschaftsmeldebogen!F122&lt;&gt;"",Mannschaftsmeldebogen!F122,"")</f>
        <v/>
      </c>
      <c r="H91" s="2" t="str">
        <f>IF(Mannschaftsmeldebogen!G122&lt;&gt;"",Mannschaftsmeldebogen!G122,"")</f>
        <v/>
      </c>
      <c r="I91" s="2" t="str">
        <f>IF(Mannschaftsmeldebogen!H122&lt;&gt;"",Mannschaftsmeldebogen!H122,"")</f>
        <v/>
      </c>
    </row>
    <row r="92" spans="2:9" x14ac:dyDescent="0.15">
      <c r="B92" s="2" t="str">
        <f>IF(Tabelle18[[#This Row],[Nachname]]&lt;&gt;"",Mannschaftsmeldebogen!$B$3,"")</f>
        <v/>
      </c>
      <c r="C92" s="2" t="str">
        <f>IF(Tabelle18[[#This Row],[Nachname]]&lt;&gt;"",Mannschaftsmeldebogen!$B$13,"")</f>
        <v/>
      </c>
      <c r="D92" s="2" t="str">
        <f>IF(Tabelle18[[#This Row],[Nachname]]&lt;&gt;"",Mannschaftsmeldebogen!$C$13,"")</f>
        <v/>
      </c>
      <c r="E92" s="2" t="str">
        <f>IF(Mannschaftsmeldebogen!D123&lt;&gt;"",Mannschaftsmeldebogen!D123,"")</f>
        <v/>
      </c>
      <c r="F92" s="2" t="str">
        <f>IF(Mannschaftsmeldebogen!E123&lt;&gt;"",Mannschaftsmeldebogen!E123,"")</f>
        <v/>
      </c>
      <c r="G92" s="2" t="str">
        <f>IF(Mannschaftsmeldebogen!F123&lt;&gt;"",Mannschaftsmeldebogen!F123,"")</f>
        <v/>
      </c>
      <c r="H92" s="2" t="str">
        <f>IF(Mannschaftsmeldebogen!G123&lt;&gt;"",Mannschaftsmeldebogen!G123,"")</f>
        <v/>
      </c>
      <c r="I92" s="2" t="str">
        <f>IF(Mannschaftsmeldebogen!H123&lt;&gt;"",Mannschaftsmeldebogen!H123,"")</f>
        <v/>
      </c>
    </row>
    <row r="93" spans="2:9" x14ac:dyDescent="0.15">
      <c r="B93" s="2" t="str">
        <f>IF(Tabelle18[[#This Row],[Nachname]]&lt;&gt;"",Mannschaftsmeldebogen!$B$3,"")</f>
        <v/>
      </c>
      <c r="C93" s="2" t="str">
        <f>IF(Tabelle18[[#This Row],[Nachname]]&lt;&gt;"",Mannschaftsmeldebogen!$B$13,"")</f>
        <v/>
      </c>
      <c r="D93" s="2" t="str">
        <f>IF(Tabelle18[[#This Row],[Nachname]]&lt;&gt;"",Mannschaftsmeldebogen!$C$13,"")</f>
        <v/>
      </c>
      <c r="E93" s="2" t="str">
        <f>IF(Mannschaftsmeldebogen!D124&lt;&gt;"",Mannschaftsmeldebogen!D124,"")</f>
        <v/>
      </c>
      <c r="F93" s="2" t="str">
        <f>IF(Mannschaftsmeldebogen!E124&lt;&gt;"",Mannschaftsmeldebogen!E124,"")</f>
        <v/>
      </c>
      <c r="G93" s="2" t="str">
        <f>IF(Mannschaftsmeldebogen!F124&lt;&gt;"",Mannschaftsmeldebogen!F124,"")</f>
        <v/>
      </c>
      <c r="H93" s="2" t="str">
        <f>IF(Mannschaftsmeldebogen!G124&lt;&gt;"",Mannschaftsmeldebogen!G124,"")</f>
        <v/>
      </c>
      <c r="I93" s="2" t="str">
        <f>IF(Mannschaftsmeldebogen!H124&lt;&gt;"",Mannschaftsmeldebogen!H124,"")</f>
        <v/>
      </c>
    </row>
    <row r="94" spans="2:9" x14ac:dyDescent="0.15">
      <c r="B94" s="2" t="str">
        <f>IF(Tabelle18[[#This Row],[Nachname]]&lt;&gt;"",Mannschaftsmeldebogen!$B$3,"")</f>
        <v/>
      </c>
      <c r="C94" s="2" t="str">
        <f>IF(Tabelle18[[#This Row],[Nachname]]&lt;&gt;"",Mannschaftsmeldebogen!$B$13,"")</f>
        <v/>
      </c>
      <c r="D94" s="2" t="str">
        <f>IF(Tabelle18[[#This Row],[Nachname]]&lt;&gt;"",Mannschaftsmeldebogen!$C$13,"")</f>
        <v/>
      </c>
      <c r="E94" s="2" t="str">
        <f>IF(Mannschaftsmeldebogen!D125&lt;&gt;"",Mannschaftsmeldebogen!D125,"")</f>
        <v/>
      </c>
      <c r="F94" s="2" t="str">
        <f>IF(Mannschaftsmeldebogen!E125&lt;&gt;"",Mannschaftsmeldebogen!E125,"")</f>
        <v/>
      </c>
      <c r="G94" s="2" t="str">
        <f>IF(Mannschaftsmeldebogen!F125&lt;&gt;"",Mannschaftsmeldebogen!F125,"")</f>
        <v/>
      </c>
      <c r="H94" s="2" t="str">
        <f>IF(Mannschaftsmeldebogen!G125&lt;&gt;"",Mannschaftsmeldebogen!G125,"")</f>
        <v/>
      </c>
      <c r="I94" s="2" t="str">
        <f>IF(Mannschaftsmeldebogen!H125&lt;&gt;"",Mannschaftsmeldebogen!H125,"")</f>
        <v/>
      </c>
    </row>
    <row r="95" spans="2:9" x14ac:dyDescent="0.15">
      <c r="B95" s="2" t="str">
        <f>IF(Tabelle18[[#This Row],[Nachname]]&lt;&gt;"",Mannschaftsmeldebogen!$B$3,"")</f>
        <v/>
      </c>
      <c r="C95" s="2" t="str">
        <f>IF(Tabelle18[[#This Row],[Nachname]]&lt;&gt;"",Mannschaftsmeldebogen!$B$13,"")</f>
        <v/>
      </c>
      <c r="D95" s="2" t="str">
        <f>IF(Tabelle18[[#This Row],[Nachname]]&lt;&gt;"",Mannschaftsmeldebogen!$C$13,"")</f>
        <v/>
      </c>
      <c r="E95" s="2" t="str">
        <f>IF(Mannschaftsmeldebogen!D126&lt;&gt;"",Mannschaftsmeldebogen!D126,"")</f>
        <v/>
      </c>
      <c r="F95" s="2" t="str">
        <f>IF(Mannschaftsmeldebogen!E126&lt;&gt;"",Mannschaftsmeldebogen!E126,"")</f>
        <v/>
      </c>
      <c r="G95" s="2" t="str">
        <f>IF(Mannschaftsmeldebogen!F126&lt;&gt;"",Mannschaftsmeldebogen!F126,"")</f>
        <v/>
      </c>
      <c r="H95" s="2" t="str">
        <f>IF(Mannschaftsmeldebogen!G126&lt;&gt;"",Mannschaftsmeldebogen!G126,"")</f>
        <v/>
      </c>
      <c r="I95" s="2" t="str">
        <f>IF(Mannschaftsmeldebogen!H126&lt;&gt;"",Mannschaftsmeldebogen!H126,"")</f>
        <v/>
      </c>
    </row>
    <row r="96" spans="2:9" x14ac:dyDescent="0.15">
      <c r="B96" s="2" t="str">
        <f>IF(Tabelle18[[#This Row],[Nachname]]&lt;&gt;"",Mannschaftsmeldebogen!$B$3,"")</f>
        <v/>
      </c>
      <c r="C96" s="2" t="str">
        <f>IF(Tabelle18[[#This Row],[Nachname]]&lt;&gt;"",Mannschaftsmeldebogen!$B$13,"")</f>
        <v/>
      </c>
      <c r="D96" s="2" t="str">
        <f>IF(Tabelle18[[#This Row],[Nachname]]&lt;&gt;"",Mannschaftsmeldebogen!$C$13,"")</f>
        <v/>
      </c>
      <c r="E96" s="2" t="str">
        <f>IF(Mannschaftsmeldebogen!D127&lt;&gt;"",Mannschaftsmeldebogen!D127,"")</f>
        <v/>
      </c>
      <c r="F96" s="2" t="str">
        <f>IF(Mannschaftsmeldebogen!E127&lt;&gt;"",Mannschaftsmeldebogen!E127,"")</f>
        <v/>
      </c>
      <c r="G96" s="2" t="str">
        <f>IF(Mannschaftsmeldebogen!F127&lt;&gt;"",Mannschaftsmeldebogen!F127,"")</f>
        <v/>
      </c>
      <c r="H96" s="2" t="str">
        <f>IF(Mannschaftsmeldebogen!G127&lt;&gt;"",Mannschaftsmeldebogen!G127,"")</f>
        <v/>
      </c>
      <c r="I96" s="2" t="str">
        <f>IF(Mannschaftsmeldebogen!H127&lt;&gt;"",Mannschaftsmeldebogen!H127,"")</f>
        <v/>
      </c>
    </row>
    <row r="97" spans="2:9" x14ac:dyDescent="0.15">
      <c r="B97" s="2" t="str">
        <f>IF(Tabelle18[[#This Row],[Nachname]]&lt;&gt;"",Mannschaftsmeldebogen!$B$3,"")</f>
        <v/>
      </c>
      <c r="C97" s="2" t="str">
        <f>IF(Tabelle18[[#This Row],[Nachname]]&lt;&gt;"",Mannschaftsmeldebogen!$B$13,"")</f>
        <v/>
      </c>
      <c r="D97" s="2" t="str">
        <f>IF(Tabelle18[[#This Row],[Nachname]]&lt;&gt;"",Mannschaftsmeldebogen!$C$13,"")</f>
        <v/>
      </c>
      <c r="E97" s="2" t="str">
        <f>IF(Mannschaftsmeldebogen!D128&lt;&gt;"",Mannschaftsmeldebogen!D128,"")</f>
        <v/>
      </c>
      <c r="F97" s="2" t="str">
        <f>IF(Mannschaftsmeldebogen!E128&lt;&gt;"",Mannschaftsmeldebogen!E128,"")</f>
        <v/>
      </c>
      <c r="G97" s="2" t="str">
        <f>IF(Mannschaftsmeldebogen!F128&lt;&gt;"",Mannschaftsmeldebogen!F128,"")</f>
        <v/>
      </c>
      <c r="H97" s="2" t="str">
        <f>IF(Mannschaftsmeldebogen!G128&lt;&gt;"",Mannschaftsmeldebogen!G128,"")</f>
        <v/>
      </c>
      <c r="I97" s="2" t="str">
        <f>IF(Mannschaftsmeldebogen!H128&lt;&gt;"",Mannschaftsmeldebogen!H128,"")</f>
        <v/>
      </c>
    </row>
    <row r="98" spans="2:9" x14ac:dyDescent="0.15">
      <c r="B98" s="2" t="str">
        <f>IF(Tabelle18[[#This Row],[Nachname]]&lt;&gt;"",Mannschaftsmeldebogen!$B$3,"")</f>
        <v/>
      </c>
      <c r="C98" s="2" t="str">
        <f>IF(Tabelle18[[#This Row],[Nachname]]&lt;&gt;"",Mannschaftsmeldebogen!$B$13,"")</f>
        <v/>
      </c>
      <c r="D98" s="2" t="str">
        <f>IF(Tabelle18[[#This Row],[Nachname]]&lt;&gt;"",Mannschaftsmeldebogen!$C$13,"")</f>
        <v/>
      </c>
      <c r="E98" s="2" t="str">
        <f>IF(Mannschaftsmeldebogen!D129&lt;&gt;"",Mannschaftsmeldebogen!D129,"")</f>
        <v/>
      </c>
      <c r="F98" s="2" t="str">
        <f>IF(Mannschaftsmeldebogen!E129&lt;&gt;"",Mannschaftsmeldebogen!E129,"")</f>
        <v/>
      </c>
      <c r="G98" s="2" t="str">
        <f>IF(Mannschaftsmeldebogen!F129&lt;&gt;"",Mannschaftsmeldebogen!F129,"")</f>
        <v/>
      </c>
      <c r="H98" s="2" t="str">
        <f>IF(Mannschaftsmeldebogen!G129&lt;&gt;"",Mannschaftsmeldebogen!G129,"")</f>
        <v/>
      </c>
      <c r="I98" s="2" t="str">
        <f>IF(Mannschaftsmeldebogen!H129&lt;&gt;"",Mannschaftsmeldebogen!H129,"")</f>
        <v/>
      </c>
    </row>
    <row r="99" spans="2:9" x14ac:dyDescent="0.15">
      <c r="B99" s="2" t="str">
        <f>IF(Tabelle18[[#This Row],[Nachname]]&lt;&gt;"",Mannschaftsmeldebogen!$B$3,"")</f>
        <v/>
      </c>
      <c r="C99" s="2" t="str">
        <f>IF(Tabelle18[[#This Row],[Nachname]]&lt;&gt;"",Mannschaftsmeldebogen!$B$14,"")</f>
        <v/>
      </c>
      <c r="D99" s="2" t="str">
        <f>IF(Tabelle18[[#This Row],[Nachname]]&lt;&gt;"",Mannschaftsmeldebogen!$C$14,"")</f>
        <v/>
      </c>
      <c r="E99" s="2" t="str">
        <f>IF(Mannschaftsmeldebogen!D132&lt;&gt;"",Mannschaftsmeldebogen!D132,"")</f>
        <v/>
      </c>
      <c r="F99" s="2" t="str">
        <f>IF(Mannschaftsmeldebogen!E132&lt;&gt;"",Mannschaftsmeldebogen!E132,"")</f>
        <v/>
      </c>
      <c r="G99" s="2" t="str">
        <f>IF(Mannschaftsmeldebogen!F132&lt;&gt;"",Mannschaftsmeldebogen!F132,"")</f>
        <v/>
      </c>
      <c r="H99" s="2" t="str">
        <f>IF(Mannschaftsmeldebogen!G132&lt;&gt;"",Mannschaftsmeldebogen!G132,"")</f>
        <v/>
      </c>
      <c r="I99" s="2" t="str">
        <f>IF(Mannschaftsmeldebogen!H132&lt;&gt;"",Mannschaftsmeldebogen!H132,"")</f>
        <v/>
      </c>
    </row>
    <row r="100" spans="2:9" x14ac:dyDescent="0.15">
      <c r="B100" s="2" t="str">
        <f>IF(Tabelle18[[#This Row],[Nachname]]&lt;&gt;"",Mannschaftsmeldebogen!$B$3,"")</f>
        <v/>
      </c>
      <c r="C100" s="2" t="str">
        <f>IF(Tabelle18[[#This Row],[Nachname]]&lt;&gt;"",Mannschaftsmeldebogen!$B$14,"")</f>
        <v/>
      </c>
      <c r="D100" s="2" t="str">
        <f>IF(Tabelle18[[#This Row],[Nachname]]&lt;&gt;"",Mannschaftsmeldebogen!$C$14,"")</f>
        <v/>
      </c>
      <c r="E100" s="2" t="str">
        <f>IF(Mannschaftsmeldebogen!D133&lt;&gt;"",Mannschaftsmeldebogen!D133,"")</f>
        <v/>
      </c>
      <c r="F100" s="2" t="str">
        <f>IF(Mannschaftsmeldebogen!E133&lt;&gt;"",Mannschaftsmeldebogen!E133,"")</f>
        <v/>
      </c>
      <c r="G100" s="2" t="str">
        <f>IF(Mannschaftsmeldebogen!F133&lt;&gt;"",Mannschaftsmeldebogen!F133,"")</f>
        <v/>
      </c>
      <c r="H100" s="2" t="str">
        <f>IF(Mannschaftsmeldebogen!G133&lt;&gt;"",Mannschaftsmeldebogen!G133,"")</f>
        <v/>
      </c>
      <c r="I100" s="2" t="str">
        <f>IF(Mannschaftsmeldebogen!H133&lt;&gt;"",Mannschaftsmeldebogen!H133,"")</f>
        <v/>
      </c>
    </row>
    <row r="101" spans="2:9" x14ac:dyDescent="0.15">
      <c r="B101" s="2" t="str">
        <f>IF(Tabelle18[[#This Row],[Nachname]]&lt;&gt;"",Mannschaftsmeldebogen!$B$3,"")</f>
        <v/>
      </c>
      <c r="C101" s="2" t="str">
        <f>IF(Tabelle18[[#This Row],[Nachname]]&lt;&gt;"",Mannschaftsmeldebogen!$B$14,"")</f>
        <v/>
      </c>
      <c r="D101" s="2" t="str">
        <f>IF(Tabelle18[[#This Row],[Nachname]]&lt;&gt;"",Mannschaftsmeldebogen!$C$14,"")</f>
        <v/>
      </c>
      <c r="E101" s="2" t="str">
        <f>IF(Mannschaftsmeldebogen!D134&lt;&gt;"",Mannschaftsmeldebogen!D134,"")</f>
        <v/>
      </c>
      <c r="F101" s="2" t="str">
        <f>IF(Mannschaftsmeldebogen!E134&lt;&gt;"",Mannschaftsmeldebogen!E134,"")</f>
        <v/>
      </c>
      <c r="G101" s="2" t="str">
        <f>IF(Mannschaftsmeldebogen!F134&lt;&gt;"",Mannschaftsmeldebogen!F134,"")</f>
        <v/>
      </c>
      <c r="H101" s="2" t="str">
        <f>IF(Mannschaftsmeldebogen!G134&lt;&gt;"",Mannschaftsmeldebogen!G134,"")</f>
        <v/>
      </c>
      <c r="I101" s="2" t="str">
        <f>IF(Mannschaftsmeldebogen!H134&lt;&gt;"",Mannschaftsmeldebogen!H134,"")</f>
        <v/>
      </c>
    </row>
    <row r="102" spans="2:9" x14ac:dyDescent="0.15">
      <c r="B102" s="2" t="str">
        <f>IF(Tabelle18[[#This Row],[Nachname]]&lt;&gt;"",Mannschaftsmeldebogen!$B$3,"")</f>
        <v/>
      </c>
      <c r="C102" s="2" t="str">
        <f>IF(Tabelle18[[#This Row],[Nachname]]&lt;&gt;"",Mannschaftsmeldebogen!$B$14,"")</f>
        <v/>
      </c>
      <c r="D102" s="2" t="str">
        <f>IF(Tabelle18[[#This Row],[Nachname]]&lt;&gt;"",Mannschaftsmeldebogen!$C$14,"")</f>
        <v/>
      </c>
      <c r="E102" s="2" t="str">
        <f>IF(Mannschaftsmeldebogen!D135&lt;&gt;"",Mannschaftsmeldebogen!D135,"")</f>
        <v/>
      </c>
      <c r="F102" s="2" t="str">
        <f>IF(Mannschaftsmeldebogen!E135&lt;&gt;"",Mannschaftsmeldebogen!E135,"")</f>
        <v/>
      </c>
      <c r="G102" s="2" t="str">
        <f>IF(Mannschaftsmeldebogen!F135&lt;&gt;"",Mannschaftsmeldebogen!F135,"")</f>
        <v/>
      </c>
      <c r="H102" s="2" t="str">
        <f>IF(Mannschaftsmeldebogen!G135&lt;&gt;"",Mannschaftsmeldebogen!G135,"")</f>
        <v/>
      </c>
      <c r="I102" s="2" t="str">
        <f>IF(Mannschaftsmeldebogen!H135&lt;&gt;"",Mannschaftsmeldebogen!H135,"")</f>
        <v/>
      </c>
    </row>
    <row r="103" spans="2:9" x14ac:dyDescent="0.15">
      <c r="B103" s="2" t="str">
        <f>IF(Tabelle18[[#This Row],[Nachname]]&lt;&gt;"",Mannschaftsmeldebogen!$B$3,"")</f>
        <v/>
      </c>
      <c r="C103" s="2" t="str">
        <f>IF(Tabelle18[[#This Row],[Nachname]]&lt;&gt;"",Mannschaftsmeldebogen!$B$14,"")</f>
        <v/>
      </c>
      <c r="D103" s="2" t="str">
        <f>IF(Tabelle18[[#This Row],[Nachname]]&lt;&gt;"",Mannschaftsmeldebogen!$C$14,"")</f>
        <v/>
      </c>
      <c r="E103" s="2" t="str">
        <f>IF(Mannschaftsmeldebogen!D136&lt;&gt;"",Mannschaftsmeldebogen!D136,"")</f>
        <v/>
      </c>
      <c r="F103" s="2" t="str">
        <f>IF(Mannschaftsmeldebogen!E136&lt;&gt;"",Mannschaftsmeldebogen!E136,"")</f>
        <v/>
      </c>
      <c r="G103" s="2" t="str">
        <f>IF(Mannschaftsmeldebogen!F136&lt;&gt;"",Mannschaftsmeldebogen!F136,"")</f>
        <v/>
      </c>
      <c r="H103" s="2" t="str">
        <f>IF(Mannschaftsmeldebogen!G136&lt;&gt;"",Mannschaftsmeldebogen!G136,"")</f>
        <v/>
      </c>
      <c r="I103" s="2" t="str">
        <f>IF(Mannschaftsmeldebogen!H136&lt;&gt;"",Mannschaftsmeldebogen!H136,"")</f>
        <v/>
      </c>
    </row>
    <row r="104" spans="2:9" x14ac:dyDescent="0.15">
      <c r="B104" s="2" t="str">
        <f>IF(Tabelle18[[#This Row],[Nachname]]&lt;&gt;"",Mannschaftsmeldebogen!$B$3,"")</f>
        <v/>
      </c>
      <c r="C104" s="2" t="str">
        <f>IF(Tabelle18[[#This Row],[Nachname]]&lt;&gt;"",Mannschaftsmeldebogen!$B$14,"")</f>
        <v/>
      </c>
      <c r="D104" s="2" t="str">
        <f>IF(Tabelle18[[#This Row],[Nachname]]&lt;&gt;"",Mannschaftsmeldebogen!$C$14,"")</f>
        <v/>
      </c>
      <c r="E104" s="2" t="str">
        <f>IF(Mannschaftsmeldebogen!D137&lt;&gt;"",Mannschaftsmeldebogen!D137,"")</f>
        <v/>
      </c>
      <c r="F104" s="2" t="str">
        <f>IF(Mannschaftsmeldebogen!E137&lt;&gt;"",Mannschaftsmeldebogen!E137,"")</f>
        <v/>
      </c>
      <c r="G104" s="2" t="str">
        <f>IF(Mannschaftsmeldebogen!F137&lt;&gt;"",Mannschaftsmeldebogen!F137,"")</f>
        <v/>
      </c>
      <c r="H104" s="2" t="str">
        <f>IF(Mannschaftsmeldebogen!G137&lt;&gt;"",Mannschaftsmeldebogen!G137,"")</f>
        <v/>
      </c>
      <c r="I104" s="2" t="str">
        <f>IF(Mannschaftsmeldebogen!H137&lt;&gt;"",Mannschaftsmeldebogen!H137,"")</f>
        <v/>
      </c>
    </row>
    <row r="105" spans="2:9" x14ac:dyDescent="0.15">
      <c r="B105" s="2" t="str">
        <f>IF(Tabelle18[[#This Row],[Nachname]]&lt;&gt;"",Mannschaftsmeldebogen!$B$3,"")</f>
        <v/>
      </c>
      <c r="C105" s="2" t="str">
        <f>IF(Tabelle18[[#This Row],[Nachname]]&lt;&gt;"",Mannschaftsmeldebogen!$B$14,"")</f>
        <v/>
      </c>
      <c r="D105" s="2" t="str">
        <f>IF(Tabelle18[[#This Row],[Nachname]]&lt;&gt;"",Mannschaftsmeldebogen!$C$14,"")</f>
        <v/>
      </c>
      <c r="E105" s="2" t="str">
        <f>IF(Mannschaftsmeldebogen!D138&lt;&gt;"",Mannschaftsmeldebogen!D138,"")</f>
        <v/>
      </c>
      <c r="F105" s="2" t="str">
        <f>IF(Mannschaftsmeldebogen!E138&lt;&gt;"",Mannschaftsmeldebogen!E138,"")</f>
        <v/>
      </c>
      <c r="G105" s="2" t="str">
        <f>IF(Mannschaftsmeldebogen!F138&lt;&gt;"",Mannschaftsmeldebogen!F138,"")</f>
        <v/>
      </c>
      <c r="H105" s="2" t="str">
        <f>IF(Mannschaftsmeldebogen!G138&lt;&gt;"",Mannschaftsmeldebogen!G138,"")</f>
        <v/>
      </c>
      <c r="I105" s="2" t="str">
        <f>IF(Mannschaftsmeldebogen!H138&lt;&gt;"",Mannschaftsmeldebogen!H138,"")</f>
        <v/>
      </c>
    </row>
    <row r="106" spans="2:9" x14ac:dyDescent="0.15">
      <c r="B106" s="2" t="str">
        <f>IF(Tabelle18[[#This Row],[Nachname]]&lt;&gt;"",Mannschaftsmeldebogen!$B$3,"")</f>
        <v/>
      </c>
      <c r="C106" s="2" t="str">
        <f>IF(Tabelle18[[#This Row],[Nachname]]&lt;&gt;"",Mannschaftsmeldebogen!$B$14,"")</f>
        <v/>
      </c>
      <c r="D106" s="2" t="str">
        <f>IF(Tabelle18[[#This Row],[Nachname]]&lt;&gt;"",Mannschaftsmeldebogen!$C$14,"")</f>
        <v/>
      </c>
      <c r="E106" s="2" t="str">
        <f>IF(Mannschaftsmeldebogen!D139&lt;&gt;"",Mannschaftsmeldebogen!D139,"")</f>
        <v/>
      </c>
      <c r="F106" s="2" t="str">
        <f>IF(Mannschaftsmeldebogen!E139&lt;&gt;"",Mannschaftsmeldebogen!E139,"")</f>
        <v/>
      </c>
      <c r="G106" s="2" t="str">
        <f>IF(Mannschaftsmeldebogen!F139&lt;&gt;"",Mannschaftsmeldebogen!F139,"")</f>
        <v/>
      </c>
      <c r="H106" s="2" t="str">
        <f>IF(Mannschaftsmeldebogen!G139&lt;&gt;"",Mannschaftsmeldebogen!G139,"")</f>
        <v/>
      </c>
      <c r="I106" s="2" t="str">
        <f>IF(Mannschaftsmeldebogen!H139&lt;&gt;"",Mannschaftsmeldebogen!H139,"")</f>
        <v/>
      </c>
    </row>
    <row r="107" spans="2:9" x14ac:dyDescent="0.15">
      <c r="B107" s="2" t="str">
        <f>IF(Tabelle18[[#This Row],[Nachname]]&lt;&gt;"",Mannschaftsmeldebogen!$B$3,"")</f>
        <v/>
      </c>
      <c r="C107" s="2" t="str">
        <f>IF(Tabelle18[[#This Row],[Nachname]]&lt;&gt;"",Mannschaftsmeldebogen!$B$14,"")</f>
        <v/>
      </c>
      <c r="D107" s="2" t="str">
        <f>IF(Tabelle18[[#This Row],[Nachname]]&lt;&gt;"",Mannschaftsmeldebogen!$C$14,"")</f>
        <v/>
      </c>
      <c r="E107" s="2" t="str">
        <f>IF(Mannschaftsmeldebogen!D140&lt;&gt;"",Mannschaftsmeldebogen!D140,"")</f>
        <v/>
      </c>
      <c r="F107" s="2" t="str">
        <f>IF(Mannschaftsmeldebogen!E140&lt;&gt;"",Mannschaftsmeldebogen!E140,"")</f>
        <v/>
      </c>
      <c r="G107" s="2" t="str">
        <f>IF(Mannschaftsmeldebogen!F140&lt;&gt;"",Mannschaftsmeldebogen!F140,"")</f>
        <v/>
      </c>
      <c r="H107" s="2" t="str">
        <f>IF(Mannschaftsmeldebogen!G140&lt;&gt;"",Mannschaftsmeldebogen!G140,"")</f>
        <v/>
      </c>
      <c r="I107" s="2" t="str">
        <f>IF(Mannschaftsmeldebogen!H140&lt;&gt;"",Mannschaftsmeldebogen!H140,"")</f>
        <v/>
      </c>
    </row>
    <row r="108" spans="2:9" x14ac:dyDescent="0.15">
      <c r="B108" s="2" t="str">
        <f>IF(Tabelle18[[#This Row],[Nachname]]&lt;&gt;"",Mannschaftsmeldebogen!$B$3,"")</f>
        <v/>
      </c>
      <c r="C108" s="2" t="str">
        <f>IF(Tabelle18[[#This Row],[Nachname]]&lt;&gt;"",Mannschaftsmeldebogen!$B$14,"")</f>
        <v/>
      </c>
      <c r="D108" s="2" t="str">
        <f>IF(Tabelle18[[#This Row],[Nachname]]&lt;&gt;"",Mannschaftsmeldebogen!$C$14,"")</f>
        <v/>
      </c>
      <c r="E108" s="2" t="str">
        <f>IF(Mannschaftsmeldebogen!D141&lt;&gt;"",Mannschaftsmeldebogen!D141,"")</f>
        <v/>
      </c>
      <c r="F108" s="2" t="str">
        <f>IF(Mannschaftsmeldebogen!E141&lt;&gt;"",Mannschaftsmeldebogen!E141,"")</f>
        <v/>
      </c>
      <c r="G108" s="2" t="str">
        <f>IF(Mannschaftsmeldebogen!F141&lt;&gt;"",Mannschaftsmeldebogen!F141,"")</f>
        <v/>
      </c>
      <c r="H108" s="2" t="str">
        <f>IF(Mannschaftsmeldebogen!G141&lt;&gt;"",Mannschaftsmeldebogen!G141,"")</f>
        <v/>
      </c>
      <c r="I108" s="2" t="str">
        <f>IF(Mannschaftsmeldebogen!H141&lt;&gt;"",Mannschaftsmeldebogen!H141,"")</f>
        <v/>
      </c>
    </row>
    <row r="109" spans="2:9" x14ac:dyDescent="0.15">
      <c r="B109" s="2" t="str">
        <f>IF(Tabelle18[[#This Row],[Nachname]]&lt;&gt;"",Mannschaftsmeldebogen!$B$3,"")</f>
        <v/>
      </c>
      <c r="C109" s="2" t="str">
        <f>IF(Tabelle18[[#This Row],[Nachname]]&lt;&gt;"",Mannschaftsmeldebogen!$B$14,"")</f>
        <v/>
      </c>
      <c r="D109" s="2" t="str">
        <f>IF(Tabelle18[[#This Row],[Nachname]]&lt;&gt;"",Mannschaftsmeldebogen!$C$14,"")</f>
        <v/>
      </c>
      <c r="E109" s="2" t="str">
        <f>IF(Mannschaftsmeldebogen!D142&lt;&gt;"",Mannschaftsmeldebogen!D142,"")</f>
        <v/>
      </c>
      <c r="F109" s="2" t="str">
        <f>IF(Mannschaftsmeldebogen!E142&lt;&gt;"",Mannschaftsmeldebogen!E142,"")</f>
        <v/>
      </c>
      <c r="G109" s="2" t="str">
        <f>IF(Mannschaftsmeldebogen!F142&lt;&gt;"",Mannschaftsmeldebogen!F142,"")</f>
        <v/>
      </c>
      <c r="H109" s="2" t="str">
        <f>IF(Mannschaftsmeldebogen!G142&lt;&gt;"",Mannschaftsmeldebogen!G142,"")</f>
        <v/>
      </c>
      <c r="I109" s="2" t="str">
        <f>IF(Mannschaftsmeldebogen!H142&lt;&gt;"",Mannschaftsmeldebogen!H142,"")</f>
        <v/>
      </c>
    </row>
    <row r="110" spans="2:9" x14ac:dyDescent="0.15">
      <c r="B110" s="2" t="str">
        <f>IF(Tabelle18[[#This Row],[Nachname]]&lt;&gt;"",Mannschaftsmeldebogen!$B$3,"")</f>
        <v/>
      </c>
      <c r="C110" s="2" t="str">
        <f>IF(Tabelle18[[#This Row],[Nachname]]&lt;&gt;"",Mannschaftsmeldebogen!$B$14,"")</f>
        <v/>
      </c>
      <c r="D110" s="2" t="str">
        <f>IF(Tabelle18[[#This Row],[Nachname]]&lt;&gt;"",Mannschaftsmeldebogen!$C$14,"")</f>
        <v/>
      </c>
      <c r="E110" s="2" t="str">
        <f>IF(Mannschaftsmeldebogen!D143&lt;&gt;"",Mannschaftsmeldebogen!D143,"")</f>
        <v/>
      </c>
      <c r="F110" s="2" t="str">
        <f>IF(Mannschaftsmeldebogen!E143&lt;&gt;"",Mannschaftsmeldebogen!E143,"")</f>
        <v/>
      </c>
      <c r="G110" s="2" t="str">
        <f>IF(Mannschaftsmeldebogen!F143&lt;&gt;"",Mannschaftsmeldebogen!F143,"")</f>
        <v/>
      </c>
      <c r="H110" s="2" t="str">
        <f>IF(Mannschaftsmeldebogen!G143&lt;&gt;"",Mannschaftsmeldebogen!G143,"")</f>
        <v/>
      </c>
      <c r="I110" s="2" t="str">
        <f>IF(Mannschaftsmeldebogen!H143&lt;&gt;"",Mannschaftsmeldebogen!H143,"")</f>
        <v/>
      </c>
    </row>
    <row r="111" spans="2:9" x14ac:dyDescent="0.15">
      <c r="B111" s="2" t="str">
        <f>IF(Tabelle18[[#This Row],[Nachname]]&lt;&gt;"",Mannschaftsmeldebogen!$B$3,"")</f>
        <v/>
      </c>
      <c r="C111" s="2" t="str">
        <f>IF(Tabelle18[[#This Row],[Nachname]]&lt;&gt;"",Mannschaftsmeldebogen!$B$14,"")</f>
        <v/>
      </c>
      <c r="D111" s="2" t="str">
        <f>IF(Tabelle18[[#This Row],[Nachname]]&lt;&gt;"",Mannschaftsmeldebogen!$C$14,"")</f>
        <v/>
      </c>
      <c r="E111" s="2" t="str">
        <f>IF(Mannschaftsmeldebogen!D144&lt;&gt;"",Mannschaftsmeldebogen!D144,"")</f>
        <v/>
      </c>
      <c r="F111" s="2" t="str">
        <f>IF(Mannschaftsmeldebogen!E144&lt;&gt;"",Mannschaftsmeldebogen!E144,"")</f>
        <v/>
      </c>
      <c r="G111" s="2" t="str">
        <f>IF(Mannschaftsmeldebogen!F144&lt;&gt;"",Mannschaftsmeldebogen!F144,"")</f>
        <v/>
      </c>
      <c r="H111" s="2" t="str">
        <f>IF(Mannschaftsmeldebogen!G144&lt;&gt;"",Mannschaftsmeldebogen!G144,"")</f>
        <v/>
      </c>
      <c r="I111" s="2" t="str">
        <f>IF(Mannschaftsmeldebogen!H144&lt;&gt;"",Mannschaftsmeldebogen!H144,"")</f>
        <v/>
      </c>
    </row>
    <row r="112" spans="2:9" x14ac:dyDescent="0.15">
      <c r="B112" s="2" t="str">
        <f>IF(Tabelle18[[#This Row],[Nachname]]&lt;&gt;"",Mannschaftsmeldebogen!$B$3,"")</f>
        <v/>
      </c>
      <c r="C112" s="2" t="str">
        <f>IF(Tabelle18[[#This Row],[Nachname]]&lt;&gt;"",Mannschaftsmeldebogen!$B$14,"")</f>
        <v/>
      </c>
      <c r="D112" s="2" t="str">
        <f>IF(Tabelle18[[#This Row],[Nachname]]&lt;&gt;"",Mannschaftsmeldebogen!$C$14,"")</f>
        <v/>
      </c>
      <c r="E112" s="2" t="str">
        <f>IF(Mannschaftsmeldebogen!D145&lt;&gt;"",Mannschaftsmeldebogen!D145,"")</f>
        <v/>
      </c>
      <c r="F112" s="2" t="str">
        <f>IF(Mannschaftsmeldebogen!E145&lt;&gt;"",Mannschaftsmeldebogen!E145,"")</f>
        <v/>
      </c>
      <c r="G112" s="2" t="str">
        <f>IF(Mannschaftsmeldebogen!F145&lt;&gt;"",Mannschaftsmeldebogen!F145,"")</f>
        <v/>
      </c>
      <c r="H112" s="2" t="str">
        <f>IF(Mannschaftsmeldebogen!G145&lt;&gt;"",Mannschaftsmeldebogen!G145,"")</f>
        <v/>
      </c>
      <c r="I112" s="2" t="str">
        <f>IF(Mannschaftsmeldebogen!H145&lt;&gt;"",Mannschaftsmeldebogen!H145,"")</f>
        <v/>
      </c>
    </row>
    <row r="113" spans="2:9" x14ac:dyDescent="0.15">
      <c r="B113" s="2" t="str">
        <f>IF(Tabelle18[[#This Row],[Nachname]]&lt;&gt;"",Mannschaftsmeldebogen!$B$3,"")</f>
        <v/>
      </c>
      <c r="C113" s="2" t="str">
        <f>IF(Tabelle18[[#This Row],[Nachname]]&lt;&gt;"",Mannschaftsmeldebogen!$B$14,"")</f>
        <v/>
      </c>
      <c r="D113" s="2" t="str">
        <f>IF(Tabelle18[[#This Row],[Nachname]]&lt;&gt;"",Mannschaftsmeldebogen!$C$14,"")</f>
        <v/>
      </c>
      <c r="E113" s="2" t="str">
        <f>IF(Mannschaftsmeldebogen!D146&lt;&gt;"",Mannschaftsmeldebogen!D146,"")</f>
        <v/>
      </c>
      <c r="F113" s="2" t="str">
        <f>IF(Mannschaftsmeldebogen!E146&lt;&gt;"",Mannschaftsmeldebogen!E146,"")</f>
        <v/>
      </c>
      <c r="G113" s="2" t="str">
        <f>IF(Mannschaftsmeldebogen!F146&lt;&gt;"",Mannschaftsmeldebogen!F146,"")</f>
        <v/>
      </c>
      <c r="H113" s="2" t="str">
        <f>IF(Mannschaftsmeldebogen!G146&lt;&gt;"",Mannschaftsmeldebogen!G146,"")</f>
        <v/>
      </c>
      <c r="I113" s="2" t="str">
        <f>IF(Mannschaftsmeldebogen!H146&lt;&gt;"",Mannschaftsmeldebogen!H146,"")</f>
        <v/>
      </c>
    </row>
    <row r="114" spans="2:9" x14ac:dyDescent="0.15">
      <c r="B114" s="2" t="str">
        <f>IF(Tabelle18[[#This Row],[Nachname]]&lt;&gt;"",Mannschaftsmeldebogen!$B$3,"")</f>
        <v/>
      </c>
      <c r="C114" s="2" t="str">
        <f>IF(Tabelle18[[#This Row],[Nachname]]&lt;&gt;"",Mannschaftsmeldebogen!$B$14,"")</f>
        <v/>
      </c>
      <c r="D114" s="2" t="str">
        <f>IF(Tabelle18[[#This Row],[Nachname]]&lt;&gt;"",Mannschaftsmeldebogen!$C$14,"")</f>
        <v/>
      </c>
      <c r="E114" s="2" t="str">
        <f>IF(Mannschaftsmeldebogen!D147&lt;&gt;"",Mannschaftsmeldebogen!D147,"")</f>
        <v/>
      </c>
      <c r="F114" s="2" t="str">
        <f>IF(Mannschaftsmeldebogen!E147&lt;&gt;"",Mannschaftsmeldebogen!E147,"")</f>
        <v/>
      </c>
      <c r="G114" s="2" t="str">
        <f>IF(Mannschaftsmeldebogen!F147&lt;&gt;"",Mannschaftsmeldebogen!F147,"")</f>
        <v/>
      </c>
      <c r="H114" s="2" t="str">
        <f>IF(Mannschaftsmeldebogen!G147&lt;&gt;"",Mannschaftsmeldebogen!G147,"")</f>
        <v/>
      </c>
      <c r="I114" s="2" t="str">
        <f>IF(Mannschaftsmeldebogen!H147&lt;&gt;"",Mannschaftsmeldebogen!H147,"")</f>
        <v/>
      </c>
    </row>
    <row r="115" spans="2:9" x14ac:dyDescent="0.15">
      <c r="B115" s="2" t="str">
        <f>IF(Tabelle18[[#This Row],[Nachname]]&lt;&gt;"",Mannschaftsmeldebogen!$B$3,"")</f>
        <v/>
      </c>
      <c r="C115" s="2" t="str">
        <f>IF(Tabelle18[[#This Row],[Nachname]]&lt;&gt;"",Mannschaftsmeldebogen!$B$15,"")</f>
        <v/>
      </c>
      <c r="D115" s="2" t="str">
        <f>IF(Tabelle18[[#This Row],[Nachname]]&lt;&gt;"",Mannschaftsmeldebogen!$C$15,"")</f>
        <v/>
      </c>
      <c r="E115" s="2" t="str">
        <f>IF(Mannschaftsmeldebogen!D150&lt;&gt;"",Mannschaftsmeldebogen!D150,"")</f>
        <v/>
      </c>
      <c r="F115" s="2" t="str">
        <f>IF(Mannschaftsmeldebogen!E150&lt;&gt;"",Mannschaftsmeldebogen!E150,"")</f>
        <v/>
      </c>
      <c r="G115" s="2" t="str">
        <f>IF(Mannschaftsmeldebogen!F150&lt;&gt;"",Mannschaftsmeldebogen!F150,"")</f>
        <v/>
      </c>
      <c r="H115" s="2" t="str">
        <f>IF(Mannschaftsmeldebogen!G150&lt;&gt;"",Mannschaftsmeldebogen!G150,"")</f>
        <v/>
      </c>
      <c r="I115" s="2" t="str">
        <f>IF(Mannschaftsmeldebogen!H150&lt;&gt;"",Mannschaftsmeldebogen!H150,"")</f>
        <v/>
      </c>
    </row>
    <row r="116" spans="2:9" x14ac:dyDescent="0.15">
      <c r="B116" s="2" t="str">
        <f>IF(Tabelle18[[#This Row],[Nachname]]&lt;&gt;"",Mannschaftsmeldebogen!$B$3,"")</f>
        <v/>
      </c>
      <c r="C116" s="2" t="str">
        <f>IF(Tabelle18[[#This Row],[Nachname]]&lt;&gt;"",Mannschaftsmeldebogen!$B$15,"")</f>
        <v/>
      </c>
      <c r="D116" s="2" t="str">
        <f>IF(Tabelle18[[#This Row],[Nachname]]&lt;&gt;"",Mannschaftsmeldebogen!$C$15,"")</f>
        <v/>
      </c>
      <c r="E116" s="2" t="str">
        <f>IF(Mannschaftsmeldebogen!D151&lt;&gt;"",Mannschaftsmeldebogen!D151,"")</f>
        <v/>
      </c>
      <c r="F116" s="2" t="str">
        <f>IF(Mannschaftsmeldebogen!E151&lt;&gt;"",Mannschaftsmeldebogen!E151,"")</f>
        <v/>
      </c>
      <c r="G116" s="2" t="str">
        <f>IF(Mannschaftsmeldebogen!F151&lt;&gt;"",Mannschaftsmeldebogen!F151,"")</f>
        <v/>
      </c>
      <c r="H116" s="2" t="str">
        <f>IF(Mannschaftsmeldebogen!G151&lt;&gt;"",Mannschaftsmeldebogen!G151,"")</f>
        <v/>
      </c>
      <c r="I116" s="2" t="str">
        <f>IF(Mannschaftsmeldebogen!H151&lt;&gt;"",Mannschaftsmeldebogen!H151,"")</f>
        <v/>
      </c>
    </row>
    <row r="117" spans="2:9" x14ac:dyDescent="0.15">
      <c r="B117" s="2" t="str">
        <f>IF(Tabelle18[[#This Row],[Nachname]]&lt;&gt;"",Mannschaftsmeldebogen!$B$3,"")</f>
        <v/>
      </c>
      <c r="C117" s="2" t="str">
        <f>IF(Tabelle18[[#This Row],[Nachname]]&lt;&gt;"",Mannschaftsmeldebogen!$B$15,"")</f>
        <v/>
      </c>
      <c r="D117" s="2" t="str">
        <f>IF(Tabelle18[[#This Row],[Nachname]]&lt;&gt;"",Mannschaftsmeldebogen!$C$15,"")</f>
        <v/>
      </c>
      <c r="E117" s="2" t="str">
        <f>IF(Mannschaftsmeldebogen!D152&lt;&gt;"",Mannschaftsmeldebogen!D152,"")</f>
        <v/>
      </c>
      <c r="F117" s="2" t="str">
        <f>IF(Mannschaftsmeldebogen!E152&lt;&gt;"",Mannschaftsmeldebogen!E152,"")</f>
        <v/>
      </c>
      <c r="G117" s="2" t="str">
        <f>IF(Mannschaftsmeldebogen!F152&lt;&gt;"",Mannschaftsmeldebogen!F152,"")</f>
        <v/>
      </c>
      <c r="H117" s="2" t="str">
        <f>IF(Mannschaftsmeldebogen!G152&lt;&gt;"",Mannschaftsmeldebogen!G152,"")</f>
        <v/>
      </c>
      <c r="I117" s="2" t="str">
        <f>IF(Mannschaftsmeldebogen!H152&lt;&gt;"",Mannschaftsmeldebogen!H152,"")</f>
        <v/>
      </c>
    </row>
    <row r="118" spans="2:9" x14ac:dyDescent="0.15">
      <c r="B118" s="2" t="str">
        <f>IF(Tabelle18[[#This Row],[Nachname]]&lt;&gt;"",Mannschaftsmeldebogen!$B$3,"")</f>
        <v/>
      </c>
      <c r="C118" s="2" t="str">
        <f>IF(Tabelle18[[#This Row],[Nachname]]&lt;&gt;"",Mannschaftsmeldebogen!$B$15,"")</f>
        <v/>
      </c>
      <c r="D118" s="2" t="str">
        <f>IF(Tabelle18[[#This Row],[Nachname]]&lt;&gt;"",Mannschaftsmeldebogen!$C$15,"")</f>
        <v/>
      </c>
      <c r="E118" s="2" t="str">
        <f>IF(Mannschaftsmeldebogen!D153&lt;&gt;"",Mannschaftsmeldebogen!D153,"")</f>
        <v/>
      </c>
      <c r="F118" s="2" t="str">
        <f>IF(Mannschaftsmeldebogen!E153&lt;&gt;"",Mannschaftsmeldebogen!E153,"")</f>
        <v/>
      </c>
      <c r="G118" s="2" t="str">
        <f>IF(Mannschaftsmeldebogen!F153&lt;&gt;"",Mannschaftsmeldebogen!F153,"")</f>
        <v/>
      </c>
      <c r="H118" s="2" t="str">
        <f>IF(Mannschaftsmeldebogen!G153&lt;&gt;"",Mannschaftsmeldebogen!G153,"")</f>
        <v/>
      </c>
      <c r="I118" s="2" t="str">
        <f>IF(Mannschaftsmeldebogen!H153&lt;&gt;"",Mannschaftsmeldebogen!H153,"")</f>
        <v/>
      </c>
    </row>
    <row r="119" spans="2:9" x14ac:dyDescent="0.15">
      <c r="B119" s="2" t="str">
        <f>IF(Tabelle18[[#This Row],[Nachname]]&lt;&gt;"",Mannschaftsmeldebogen!$B$3,"")</f>
        <v/>
      </c>
      <c r="C119" s="2" t="str">
        <f>IF(Tabelle18[[#This Row],[Nachname]]&lt;&gt;"",Mannschaftsmeldebogen!$B$15,"")</f>
        <v/>
      </c>
      <c r="D119" s="2" t="str">
        <f>IF(Tabelle18[[#This Row],[Nachname]]&lt;&gt;"",Mannschaftsmeldebogen!$C$15,"")</f>
        <v/>
      </c>
      <c r="E119" s="2" t="str">
        <f>IF(Mannschaftsmeldebogen!D154&lt;&gt;"",Mannschaftsmeldebogen!D154,"")</f>
        <v/>
      </c>
      <c r="F119" s="2" t="str">
        <f>IF(Mannschaftsmeldebogen!E154&lt;&gt;"",Mannschaftsmeldebogen!E154,"")</f>
        <v/>
      </c>
      <c r="G119" s="2" t="str">
        <f>IF(Mannschaftsmeldebogen!F154&lt;&gt;"",Mannschaftsmeldebogen!F154,"")</f>
        <v/>
      </c>
      <c r="H119" s="2" t="str">
        <f>IF(Mannschaftsmeldebogen!G154&lt;&gt;"",Mannschaftsmeldebogen!G154,"")</f>
        <v/>
      </c>
      <c r="I119" s="2" t="str">
        <f>IF(Mannschaftsmeldebogen!H154&lt;&gt;"",Mannschaftsmeldebogen!H154,"")</f>
        <v/>
      </c>
    </row>
    <row r="120" spans="2:9" x14ac:dyDescent="0.15">
      <c r="B120" s="2" t="str">
        <f>IF(Tabelle18[[#This Row],[Nachname]]&lt;&gt;"",Mannschaftsmeldebogen!$B$3,"")</f>
        <v/>
      </c>
      <c r="C120" s="2" t="str">
        <f>IF(Tabelle18[[#This Row],[Nachname]]&lt;&gt;"",Mannschaftsmeldebogen!$B$15,"")</f>
        <v/>
      </c>
      <c r="D120" s="2" t="str">
        <f>IF(Tabelle18[[#This Row],[Nachname]]&lt;&gt;"",Mannschaftsmeldebogen!$C$15,"")</f>
        <v/>
      </c>
      <c r="E120" s="2" t="str">
        <f>IF(Mannschaftsmeldebogen!D155&lt;&gt;"",Mannschaftsmeldebogen!D155,"")</f>
        <v/>
      </c>
      <c r="F120" s="2" t="str">
        <f>IF(Mannschaftsmeldebogen!E155&lt;&gt;"",Mannschaftsmeldebogen!E155,"")</f>
        <v/>
      </c>
      <c r="G120" s="2" t="str">
        <f>IF(Mannschaftsmeldebogen!F155&lt;&gt;"",Mannschaftsmeldebogen!F155,"")</f>
        <v/>
      </c>
      <c r="H120" s="2" t="str">
        <f>IF(Mannschaftsmeldebogen!G155&lt;&gt;"",Mannschaftsmeldebogen!G155,"")</f>
        <v/>
      </c>
      <c r="I120" s="2" t="str">
        <f>IF(Mannschaftsmeldebogen!H155&lt;&gt;"",Mannschaftsmeldebogen!H155,"")</f>
        <v/>
      </c>
    </row>
    <row r="121" spans="2:9" x14ac:dyDescent="0.15">
      <c r="B121" s="2" t="str">
        <f>IF(Tabelle18[[#This Row],[Nachname]]&lt;&gt;"",Mannschaftsmeldebogen!$B$3,"")</f>
        <v/>
      </c>
      <c r="C121" s="2" t="str">
        <f>IF(Tabelle18[[#This Row],[Nachname]]&lt;&gt;"",Mannschaftsmeldebogen!$B$15,"")</f>
        <v/>
      </c>
      <c r="D121" s="2" t="str">
        <f>IF(Tabelle18[[#This Row],[Nachname]]&lt;&gt;"",Mannschaftsmeldebogen!$C$15,"")</f>
        <v/>
      </c>
      <c r="E121" s="2" t="str">
        <f>IF(Mannschaftsmeldebogen!D156&lt;&gt;"",Mannschaftsmeldebogen!D156,"")</f>
        <v/>
      </c>
      <c r="F121" s="2" t="str">
        <f>IF(Mannschaftsmeldebogen!E156&lt;&gt;"",Mannschaftsmeldebogen!E156,"")</f>
        <v/>
      </c>
      <c r="G121" s="2" t="str">
        <f>IF(Mannschaftsmeldebogen!F156&lt;&gt;"",Mannschaftsmeldebogen!F156,"")</f>
        <v/>
      </c>
      <c r="H121" s="2" t="str">
        <f>IF(Mannschaftsmeldebogen!G156&lt;&gt;"",Mannschaftsmeldebogen!G156,"")</f>
        <v/>
      </c>
      <c r="I121" s="2" t="str">
        <f>IF(Mannschaftsmeldebogen!H156&lt;&gt;"",Mannschaftsmeldebogen!H156,"")</f>
        <v/>
      </c>
    </row>
    <row r="122" spans="2:9" x14ac:dyDescent="0.15">
      <c r="B122" s="2" t="str">
        <f>IF(Tabelle18[[#This Row],[Nachname]]&lt;&gt;"",Mannschaftsmeldebogen!$B$3,"")</f>
        <v/>
      </c>
      <c r="C122" s="2" t="str">
        <f>IF(Tabelle18[[#This Row],[Nachname]]&lt;&gt;"",Mannschaftsmeldebogen!$B$15,"")</f>
        <v/>
      </c>
      <c r="D122" s="2" t="str">
        <f>IF(Tabelle18[[#This Row],[Nachname]]&lt;&gt;"",Mannschaftsmeldebogen!$C$15,"")</f>
        <v/>
      </c>
      <c r="E122" s="2" t="str">
        <f>IF(Mannschaftsmeldebogen!D157&lt;&gt;"",Mannschaftsmeldebogen!D157,"")</f>
        <v/>
      </c>
      <c r="F122" s="2" t="str">
        <f>IF(Mannschaftsmeldebogen!E157&lt;&gt;"",Mannschaftsmeldebogen!E157,"")</f>
        <v/>
      </c>
      <c r="G122" s="2" t="str">
        <f>IF(Mannschaftsmeldebogen!F157&lt;&gt;"",Mannschaftsmeldebogen!F157,"")</f>
        <v/>
      </c>
      <c r="H122" s="2" t="str">
        <f>IF(Mannschaftsmeldebogen!G157&lt;&gt;"",Mannschaftsmeldebogen!G157,"")</f>
        <v/>
      </c>
      <c r="I122" s="2" t="str">
        <f>IF(Mannschaftsmeldebogen!H157&lt;&gt;"",Mannschaftsmeldebogen!H157,"")</f>
        <v/>
      </c>
    </row>
    <row r="123" spans="2:9" x14ac:dyDescent="0.15">
      <c r="B123" s="2" t="str">
        <f>IF(Tabelle18[[#This Row],[Nachname]]&lt;&gt;"",Mannschaftsmeldebogen!$B$3,"")</f>
        <v/>
      </c>
      <c r="C123" s="2" t="str">
        <f>IF(Tabelle18[[#This Row],[Nachname]]&lt;&gt;"",Mannschaftsmeldebogen!$B$15,"")</f>
        <v/>
      </c>
      <c r="D123" s="2" t="str">
        <f>IF(Tabelle18[[#This Row],[Nachname]]&lt;&gt;"",Mannschaftsmeldebogen!$C$15,"")</f>
        <v/>
      </c>
      <c r="E123" s="2" t="str">
        <f>IF(Mannschaftsmeldebogen!D158&lt;&gt;"",Mannschaftsmeldebogen!D158,"")</f>
        <v/>
      </c>
      <c r="F123" s="2" t="str">
        <f>IF(Mannschaftsmeldebogen!E158&lt;&gt;"",Mannschaftsmeldebogen!E158,"")</f>
        <v/>
      </c>
      <c r="G123" s="2" t="str">
        <f>IF(Mannschaftsmeldebogen!F158&lt;&gt;"",Mannschaftsmeldebogen!F158,"")</f>
        <v/>
      </c>
      <c r="H123" s="2" t="str">
        <f>IF(Mannschaftsmeldebogen!G158&lt;&gt;"",Mannschaftsmeldebogen!G158,"")</f>
        <v/>
      </c>
      <c r="I123" s="2" t="str">
        <f>IF(Mannschaftsmeldebogen!H158&lt;&gt;"",Mannschaftsmeldebogen!H158,"")</f>
        <v/>
      </c>
    </row>
    <row r="124" spans="2:9" x14ac:dyDescent="0.15">
      <c r="B124" s="2" t="str">
        <f>IF(Tabelle18[[#This Row],[Nachname]]&lt;&gt;"",Mannschaftsmeldebogen!$B$3,"")</f>
        <v/>
      </c>
      <c r="C124" s="2" t="str">
        <f>IF(Tabelle18[[#This Row],[Nachname]]&lt;&gt;"",Mannschaftsmeldebogen!$B$15,"")</f>
        <v/>
      </c>
      <c r="D124" s="2" t="str">
        <f>IF(Tabelle18[[#This Row],[Nachname]]&lt;&gt;"",Mannschaftsmeldebogen!$C$15,"")</f>
        <v/>
      </c>
      <c r="E124" s="2" t="str">
        <f>IF(Mannschaftsmeldebogen!D159&lt;&gt;"",Mannschaftsmeldebogen!D159,"")</f>
        <v/>
      </c>
      <c r="F124" s="2" t="str">
        <f>IF(Mannschaftsmeldebogen!E159&lt;&gt;"",Mannschaftsmeldebogen!E159,"")</f>
        <v/>
      </c>
      <c r="G124" s="2" t="str">
        <f>IF(Mannschaftsmeldebogen!F159&lt;&gt;"",Mannschaftsmeldebogen!F159,"")</f>
        <v/>
      </c>
      <c r="H124" s="2" t="str">
        <f>IF(Mannschaftsmeldebogen!G159&lt;&gt;"",Mannschaftsmeldebogen!G159,"")</f>
        <v/>
      </c>
      <c r="I124" s="2" t="str">
        <f>IF(Mannschaftsmeldebogen!H159&lt;&gt;"",Mannschaftsmeldebogen!H159,"")</f>
        <v/>
      </c>
    </row>
    <row r="125" spans="2:9" x14ac:dyDescent="0.15">
      <c r="B125" s="2" t="str">
        <f>IF(Tabelle18[[#This Row],[Nachname]]&lt;&gt;"",Mannschaftsmeldebogen!$B$3,"")</f>
        <v/>
      </c>
      <c r="C125" s="2" t="str">
        <f>IF(Tabelle18[[#This Row],[Nachname]]&lt;&gt;"",Mannschaftsmeldebogen!$B$15,"")</f>
        <v/>
      </c>
      <c r="D125" s="2" t="str">
        <f>IF(Tabelle18[[#This Row],[Nachname]]&lt;&gt;"",Mannschaftsmeldebogen!$C$15,"")</f>
        <v/>
      </c>
      <c r="E125" s="2" t="str">
        <f>IF(Mannschaftsmeldebogen!D160&lt;&gt;"",Mannschaftsmeldebogen!D160,"")</f>
        <v/>
      </c>
      <c r="F125" s="2" t="str">
        <f>IF(Mannschaftsmeldebogen!E160&lt;&gt;"",Mannschaftsmeldebogen!E160,"")</f>
        <v/>
      </c>
      <c r="G125" s="2" t="str">
        <f>IF(Mannschaftsmeldebogen!F160&lt;&gt;"",Mannschaftsmeldebogen!F160,"")</f>
        <v/>
      </c>
      <c r="H125" s="2" t="str">
        <f>IF(Mannschaftsmeldebogen!G160&lt;&gt;"",Mannschaftsmeldebogen!G160,"")</f>
        <v/>
      </c>
      <c r="I125" s="2" t="str">
        <f>IF(Mannschaftsmeldebogen!H160&lt;&gt;"",Mannschaftsmeldebogen!H160,"")</f>
        <v/>
      </c>
    </row>
    <row r="126" spans="2:9" x14ac:dyDescent="0.15">
      <c r="B126" s="2" t="str">
        <f>IF(Tabelle18[[#This Row],[Nachname]]&lt;&gt;"",Mannschaftsmeldebogen!$B$3,"")</f>
        <v/>
      </c>
      <c r="C126" s="2" t="str">
        <f>IF(Tabelle18[[#This Row],[Nachname]]&lt;&gt;"",Mannschaftsmeldebogen!$B$15,"")</f>
        <v/>
      </c>
      <c r="D126" s="2" t="str">
        <f>IF(Tabelle18[[#This Row],[Nachname]]&lt;&gt;"",Mannschaftsmeldebogen!$C$15,"")</f>
        <v/>
      </c>
      <c r="E126" s="2" t="str">
        <f>IF(Mannschaftsmeldebogen!D161&lt;&gt;"",Mannschaftsmeldebogen!D161,"")</f>
        <v/>
      </c>
      <c r="F126" s="2" t="str">
        <f>IF(Mannschaftsmeldebogen!E161&lt;&gt;"",Mannschaftsmeldebogen!E161,"")</f>
        <v/>
      </c>
      <c r="G126" s="2" t="str">
        <f>IF(Mannschaftsmeldebogen!F161&lt;&gt;"",Mannschaftsmeldebogen!F161,"")</f>
        <v/>
      </c>
      <c r="H126" s="2" t="str">
        <f>IF(Mannschaftsmeldebogen!G161&lt;&gt;"",Mannschaftsmeldebogen!G161,"")</f>
        <v/>
      </c>
      <c r="I126" s="2" t="str">
        <f>IF(Mannschaftsmeldebogen!H161&lt;&gt;"",Mannschaftsmeldebogen!H161,"")</f>
        <v/>
      </c>
    </row>
    <row r="127" spans="2:9" x14ac:dyDescent="0.15">
      <c r="B127" s="2" t="str">
        <f>IF(Tabelle18[[#This Row],[Nachname]]&lt;&gt;"",Mannschaftsmeldebogen!$B$3,"")</f>
        <v/>
      </c>
      <c r="C127" s="2" t="str">
        <f>IF(Tabelle18[[#This Row],[Nachname]]&lt;&gt;"",Mannschaftsmeldebogen!$B$15,"")</f>
        <v/>
      </c>
      <c r="D127" s="2" t="str">
        <f>IF(Tabelle18[[#This Row],[Nachname]]&lt;&gt;"",Mannschaftsmeldebogen!$C$15,"")</f>
        <v/>
      </c>
      <c r="E127" s="2" t="str">
        <f>IF(Mannschaftsmeldebogen!D162&lt;&gt;"",Mannschaftsmeldebogen!D162,"")</f>
        <v/>
      </c>
      <c r="F127" s="2" t="str">
        <f>IF(Mannschaftsmeldebogen!E162&lt;&gt;"",Mannschaftsmeldebogen!E162,"")</f>
        <v/>
      </c>
      <c r="G127" s="2" t="str">
        <f>IF(Mannschaftsmeldebogen!F162&lt;&gt;"",Mannschaftsmeldebogen!F162,"")</f>
        <v/>
      </c>
      <c r="H127" s="2" t="str">
        <f>IF(Mannschaftsmeldebogen!G162&lt;&gt;"",Mannschaftsmeldebogen!G162,"")</f>
        <v/>
      </c>
      <c r="I127" s="2" t="str">
        <f>IF(Mannschaftsmeldebogen!H162&lt;&gt;"",Mannschaftsmeldebogen!H162,"")</f>
        <v/>
      </c>
    </row>
    <row r="128" spans="2:9" x14ac:dyDescent="0.15">
      <c r="B128" s="2" t="str">
        <f>IF(Tabelle18[[#This Row],[Nachname]]&lt;&gt;"",Mannschaftsmeldebogen!$B$3,"")</f>
        <v/>
      </c>
      <c r="C128" s="2" t="str">
        <f>IF(Tabelle18[[#This Row],[Nachname]]&lt;&gt;"",Mannschaftsmeldebogen!$B$15,"")</f>
        <v/>
      </c>
      <c r="D128" s="2" t="str">
        <f>IF(Tabelle18[[#This Row],[Nachname]]&lt;&gt;"",Mannschaftsmeldebogen!$C$15,"")</f>
        <v/>
      </c>
      <c r="E128" s="2" t="str">
        <f>IF(Mannschaftsmeldebogen!D163&lt;&gt;"",Mannschaftsmeldebogen!D163,"")</f>
        <v/>
      </c>
      <c r="F128" s="2" t="str">
        <f>IF(Mannschaftsmeldebogen!E163&lt;&gt;"",Mannschaftsmeldebogen!E163,"")</f>
        <v/>
      </c>
      <c r="G128" s="2" t="str">
        <f>IF(Mannschaftsmeldebogen!F163&lt;&gt;"",Mannschaftsmeldebogen!F163,"")</f>
        <v/>
      </c>
      <c r="H128" s="2" t="str">
        <f>IF(Mannschaftsmeldebogen!G163&lt;&gt;"",Mannschaftsmeldebogen!G163,"")</f>
        <v/>
      </c>
      <c r="I128" s="2" t="str">
        <f>IF(Mannschaftsmeldebogen!H163&lt;&gt;"",Mannschaftsmeldebogen!H163,"")</f>
        <v/>
      </c>
    </row>
    <row r="129" spans="2:9" x14ac:dyDescent="0.15">
      <c r="B129" s="2" t="str">
        <f>IF(Tabelle18[[#This Row],[Nachname]]&lt;&gt;"",Mannschaftsmeldebogen!$B$3,"")</f>
        <v/>
      </c>
      <c r="C129" s="2" t="str">
        <f>IF(Tabelle18[[#This Row],[Nachname]]&lt;&gt;"",Mannschaftsmeldebogen!$B$15,"")</f>
        <v/>
      </c>
      <c r="D129" s="2" t="str">
        <f>IF(Tabelle18[[#This Row],[Nachname]]&lt;&gt;"",Mannschaftsmeldebogen!$C$15,"")</f>
        <v/>
      </c>
      <c r="E129" s="2" t="str">
        <f>IF(Mannschaftsmeldebogen!D164&lt;&gt;"",Mannschaftsmeldebogen!D164,"")</f>
        <v/>
      </c>
      <c r="F129" s="2" t="str">
        <f>IF(Mannschaftsmeldebogen!E164&lt;&gt;"",Mannschaftsmeldebogen!E164,"")</f>
        <v/>
      </c>
      <c r="G129" s="2" t="str">
        <f>IF(Mannschaftsmeldebogen!F164&lt;&gt;"",Mannschaftsmeldebogen!F164,"")</f>
        <v/>
      </c>
      <c r="H129" s="2" t="str">
        <f>IF(Mannschaftsmeldebogen!G164&lt;&gt;"",Mannschaftsmeldebogen!G164,"")</f>
        <v/>
      </c>
      <c r="I129" s="2" t="str">
        <f>IF(Mannschaftsmeldebogen!H164&lt;&gt;"",Mannschaftsmeldebogen!H164,"")</f>
        <v/>
      </c>
    </row>
    <row r="130" spans="2:9" x14ac:dyDescent="0.15">
      <c r="B130" s="2" t="str">
        <f>IF(Tabelle18[[#This Row],[Nachname]]&lt;&gt;"",Mannschaftsmeldebogen!$B$3,"")</f>
        <v/>
      </c>
      <c r="C130" s="2" t="str">
        <f>IF(Tabelle18[[#This Row],[Nachname]]&lt;&gt;"",Mannschaftsmeldebogen!$B$15,"")</f>
        <v/>
      </c>
      <c r="D130" s="2" t="str">
        <f>IF(Tabelle18[[#This Row],[Nachname]]&lt;&gt;"",Mannschaftsmeldebogen!$C$15,"")</f>
        <v/>
      </c>
      <c r="E130" s="2" t="str">
        <f>IF(Mannschaftsmeldebogen!D165&lt;&gt;"",Mannschaftsmeldebogen!D165,"")</f>
        <v/>
      </c>
      <c r="F130" s="2" t="str">
        <f>IF(Mannschaftsmeldebogen!E165&lt;&gt;"",Mannschaftsmeldebogen!E165,"")</f>
        <v/>
      </c>
      <c r="G130" s="2" t="str">
        <f>IF(Mannschaftsmeldebogen!F165&lt;&gt;"",Mannschaftsmeldebogen!F165,"")</f>
        <v/>
      </c>
      <c r="H130" s="2" t="str">
        <f>IF(Mannschaftsmeldebogen!G165&lt;&gt;"",Mannschaftsmeldebogen!G165,"")</f>
        <v/>
      </c>
      <c r="I130" s="2" t="str">
        <f>IF(Mannschaftsmeldebogen!H165&lt;&gt;"",Mannschaftsmeldebogen!H165,"")</f>
        <v/>
      </c>
    </row>
    <row r="131" spans="2:9" x14ac:dyDescent="0.15">
      <c r="B131" s="2" t="str">
        <f>IF(Tabelle18[[#This Row],[Nachname]]&lt;&gt;"",Mannschaftsmeldebogen!$B$3,"")</f>
        <v/>
      </c>
      <c r="C131" s="2" t="str">
        <f>IF(Tabelle18[[#This Row],[Nachname]]&lt;&gt;"",Mannschaftsmeldebogen!$B$16,"")</f>
        <v/>
      </c>
      <c r="D131" s="2" t="str">
        <f>IF(Tabelle18[[#This Row],[Nachname]]&lt;&gt;"",Mannschaftsmeldebogen!$C$16,"")</f>
        <v/>
      </c>
      <c r="E131" s="2" t="str">
        <f>IF(Mannschaftsmeldebogen!D168&lt;&gt;"",Mannschaftsmeldebogen!D168,"")</f>
        <v/>
      </c>
      <c r="F131" s="2" t="str">
        <f>IF(Mannschaftsmeldebogen!E168&lt;&gt;"",Mannschaftsmeldebogen!E168,"")</f>
        <v/>
      </c>
      <c r="G131" s="2" t="str">
        <f>IF(Mannschaftsmeldebogen!F168&lt;&gt;"",Mannschaftsmeldebogen!F168,"")</f>
        <v/>
      </c>
      <c r="H131" s="2" t="str">
        <f>IF(Mannschaftsmeldebogen!G168&lt;&gt;"",Mannschaftsmeldebogen!G168,"")</f>
        <v/>
      </c>
      <c r="I131" s="2" t="str">
        <f>IF(Mannschaftsmeldebogen!H168&lt;&gt;"",Mannschaftsmeldebogen!H168,"")</f>
        <v/>
      </c>
    </row>
    <row r="132" spans="2:9" x14ac:dyDescent="0.15">
      <c r="B132" s="2" t="str">
        <f>IF(Tabelle18[[#This Row],[Nachname]]&lt;&gt;"",Mannschaftsmeldebogen!$B$3,"")</f>
        <v/>
      </c>
      <c r="C132" s="2" t="str">
        <f>IF(Tabelle18[[#This Row],[Nachname]]&lt;&gt;"",Mannschaftsmeldebogen!$B$16,"")</f>
        <v/>
      </c>
      <c r="D132" s="2" t="str">
        <f>IF(Tabelle18[[#This Row],[Nachname]]&lt;&gt;"",Mannschaftsmeldebogen!$C$16,"")</f>
        <v/>
      </c>
      <c r="E132" s="2" t="str">
        <f>IF(Mannschaftsmeldebogen!D169&lt;&gt;"",Mannschaftsmeldebogen!D169,"")</f>
        <v/>
      </c>
      <c r="F132" s="2" t="str">
        <f>IF(Mannschaftsmeldebogen!E169&lt;&gt;"",Mannschaftsmeldebogen!E169,"")</f>
        <v/>
      </c>
      <c r="G132" s="2" t="str">
        <f>IF(Mannschaftsmeldebogen!F169&lt;&gt;"",Mannschaftsmeldebogen!F169,"")</f>
        <v/>
      </c>
      <c r="H132" s="2" t="str">
        <f>IF(Mannschaftsmeldebogen!G169&lt;&gt;"",Mannschaftsmeldebogen!G169,"")</f>
        <v/>
      </c>
      <c r="I132" s="2" t="str">
        <f>IF(Mannschaftsmeldebogen!H169&lt;&gt;"",Mannschaftsmeldebogen!H169,"")</f>
        <v/>
      </c>
    </row>
    <row r="133" spans="2:9" x14ac:dyDescent="0.15">
      <c r="B133" s="2" t="str">
        <f>IF(Tabelle18[[#This Row],[Nachname]]&lt;&gt;"",Mannschaftsmeldebogen!$B$3,"")</f>
        <v/>
      </c>
      <c r="C133" s="2" t="str">
        <f>IF(Tabelle18[[#This Row],[Nachname]]&lt;&gt;"",Mannschaftsmeldebogen!$B$16,"")</f>
        <v/>
      </c>
      <c r="D133" s="2" t="str">
        <f>IF(Tabelle18[[#This Row],[Nachname]]&lt;&gt;"",Mannschaftsmeldebogen!$C$16,"")</f>
        <v/>
      </c>
      <c r="E133" s="2" t="str">
        <f>IF(Mannschaftsmeldebogen!D170&lt;&gt;"",Mannschaftsmeldebogen!D170,"")</f>
        <v/>
      </c>
      <c r="F133" s="2" t="str">
        <f>IF(Mannschaftsmeldebogen!E170&lt;&gt;"",Mannschaftsmeldebogen!E170,"")</f>
        <v/>
      </c>
      <c r="G133" s="2" t="str">
        <f>IF(Mannschaftsmeldebogen!F170&lt;&gt;"",Mannschaftsmeldebogen!F170,"")</f>
        <v/>
      </c>
      <c r="H133" s="2" t="str">
        <f>IF(Mannschaftsmeldebogen!G170&lt;&gt;"",Mannschaftsmeldebogen!G170,"")</f>
        <v/>
      </c>
      <c r="I133" s="2" t="str">
        <f>IF(Mannschaftsmeldebogen!H170&lt;&gt;"",Mannschaftsmeldebogen!H170,"")</f>
        <v/>
      </c>
    </row>
    <row r="134" spans="2:9" x14ac:dyDescent="0.15">
      <c r="B134" s="2" t="str">
        <f>IF(Tabelle18[[#This Row],[Nachname]]&lt;&gt;"",Mannschaftsmeldebogen!$B$3,"")</f>
        <v/>
      </c>
      <c r="C134" s="2" t="str">
        <f>IF(Tabelle18[[#This Row],[Nachname]]&lt;&gt;"",Mannschaftsmeldebogen!$B$16,"")</f>
        <v/>
      </c>
      <c r="D134" s="2" t="str">
        <f>IF(Tabelle18[[#This Row],[Nachname]]&lt;&gt;"",Mannschaftsmeldebogen!$C$16,"")</f>
        <v/>
      </c>
      <c r="E134" s="2" t="str">
        <f>IF(Mannschaftsmeldebogen!D171&lt;&gt;"",Mannschaftsmeldebogen!D171,"")</f>
        <v/>
      </c>
      <c r="F134" s="2" t="str">
        <f>IF(Mannschaftsmeldebogen!E171&lt;&gt;"",Mannschaftsmeldebogen!E171,"")</f>
        <v/>
      </c>
      <c r="G134" s="2" t="str">
        <f>IF(Mannschaftsmeldebogen!F171&lt;&gt;"",Mannschaftsmeldebogen!F171,"")</f>
        <v/>
      </c>
      <c r="H134" s="2" t="str">
        <f>IF(Mannschaftsmeldebogen!G171&lt;&gt;"",Mannschaftsmeldebogen!G171,"")</f>
        <v/>
      </c>
      <c r="I134" s="2" t="str">
        <f>IF(Mannschaftsmeldebogen!H171&lt;&gt;"",Mannschaftsmeldebogen!H171,"")</f>
        <v/>
      </c>
    </row>
    <row r="135" spans="2:9" x14ac:dyDescent="0.15">
      <c r="B135" s="2" t="str">
        <f>IF(Tabelle18[[#This Row],[Nachname]]&lt;&gt;"",Mannschaftsmeldebogen!$B$3,"")</f>
        <v/>
      </c>
      <c r="C135" s="2" t="str">
        <f>IF(Tabelle18[[#This Row],[Nachname]]&lt;&gt;"",Mannschaftsmeldebogen!$B$16,"")</f>
        <v/>
      </c>
      <c r="D135" s="2" t="str">
        <f>IF(Tabelle18[[#This Row],[Nachname]]&lt;&gt;"",Mannschaftsmeldebogen!$C$16,"")</f>
        <v/>
      </c>
      <c r="E135" s="2" t="str">
        <f>IF(Mannschaftsmeldebogen!D172&lt;&gt;"",Mannschaftsmeldebogen!D172,"")</f>
        <v/>
      </c>
      <c r="F135" s="2" t="str">
        <f>IF(Mannschaftsmeldebogen!E172&lt;&gt;"",Mannschaftsmeldebogen!E172,"")</f>
        <v/>
      </c>
      <c r="G135" s="2" t="str">
        <f>IF(Mannschaftsmeldebogen!F172&lt;&gt;"",Mannschaftsmeldebogen!F172,"")</f>
        <v/>
      </c>
      <c r="H135" s="2" t="str">
        <f>IF(Mannschaftsmeldebogen!G172&lt;&gt;"",Mannschaftsmeldebogen!G172,"")</f>
        <v/>
      </c>
      <c r="I135" s="2" t="str">
        <f>IF(Mannschaftsmeldebogen!H172&lt;&gt;"",Mannschaftsmeldebogen!H172,"")</f>
        <v/>
      </c>
    </row>
    <row r="136" spans="2:9" x14ac:dyDescent="0.15">
      <c r="B136" s="2" t="str">
        <f>IF(Tabelle18[[#This Row],[Nachname]]&lt;&gt;"",Mannschaftsmeldebogen!$B$3,"")</f>
        <v/>
      </c>
      <c r="C136" s="2" t="str">
        <f>IF(Tabelle18[[#This Row],[Nachname]]&lt;&gt;"",Mannschaftsmeldebogen!$B$16,"")</f>
        <v/>
      </c>
      <c r="D136" s="2" t="str">
        <f>IF(Tabelle18[[#This Row],[Nachname]]&lt;&gt;"",Mannschaftsmeldebogen!$C$16,"")</f>
        <v/>
      </c>
      <c r="E136" s="2" t="str">
        <f>IF(Mannschaftsmeldebogen!D173&lt;&gt;"",Mannschaftsmeldebogen!D173,"")</f>
        <v/>
      </c>
      <c r="F136" s="2" t="str">
        <f>IF(Mannschaftsmeldebogen!E173&lt;&gt;"",Mannschaftsmeldebogen!E173,"")</f>
        <v/>
      </c>
      <c r="G136" s="2" t="str">
        <f>IF(Mannschaftsmeldebogen!F173&lt;&gt;"",Mannschaftsmeldebogen!F173,"")</f>
        <v/>
      </c>
      <c r="H136" s="2" t="str">
        <f>IF(Mannschaftsmeldebogen!G173&lt;&gt;"",Mannschaftsmeldebogen!G173,"")</f>
        <v/>
      </c>
      <c r="I136" s="2" t="str">
        <f>IF(Mannschaftsmeldebogen!H173&lt;&gt;"",Mannschaftsmeldebogen!H173,"")</f>
        <v/>
      </c>
    </row>
    <row r="137" spans="2:9" x14ac:dyDescent="0.15">
      <c r="B137" s="2" t="str">
        <f>IF(Tabelle18[[#This Row],[Nachname]]&lt;&gt;"",Mannschaftsmeldebogen!$B$3,"")</f>
        <v/>
      </c>
      <c r="C137" s="2" t="str">
        <f>IF(Tabelle18[[#This Row],[Nachname]]&lt;&gt;"",Mannschaftsmeldebogen!$B$16,"")</f>
        <v/>
      </c>
      <c r="D137" s="2" t="str">
        <f>IF(Tabelle18[[#This Row],[Nachname]]&lt;&gt;"",Mannschaftsmeldebogen!$C$16,"")</f>
        <v/>
      </c>
      <c r="E137" s="2" t="str">
        <f>IF(Mannschaftsmeldebogen!D174&lt;&gt;"",Mannschaftsmeldebogen!D174,"")</f>
        <v/>
      </c>
      <c r="F137" s="2" t="str">
        <f>IF(Mannschaftsmeldebogen!E174&lt;&gt;"",Mannschaftsmeldebogen!E174,"")</f>
        <v/>
      </c>
      <c r="G137" s="2" t="str">
        <f>IF(Mannschaftsmeldebogen!F174&lt;&gt;"",Mannschaftsmeldebogen!F174,"")</f>
        <v/>
      </c>
      <c r="H137" s="2" t="str">
        <f>IF(Mannschaftsmeldebogen!G174&lt;&gt;"",Mannschaftsmeldebogen!G174,"")</f>
        <v/>
      </c>
      <c r="I137" s="2" t="str">
        <f>IF(Mannschaftsmeldebogen!H174&lt;&gt;"",Mannschaftsmeldebogen!H174,"")</f>
        <v/>
      </c>
    </row>
    <row r="138" spans="2:9" x14ac:dyDescent="0.15">
      <c r="B138" s="2" t="str">
        <f>IF(Tabelle18[[#This Row],[Nachname]]&lt;&gt;"",Mannschaftsmeldebogen!$B$3,"")</f>
        <v/>
      </c>
      <c r="C138" s="2" t="str">
        <f>IF(Tabelle18[[#This Row],[Nachname]]&lt;&gt;"",Mannschaftsmeldebogen!$B$16,"")</f>
        <v/>
      </c>
      <c r="D138" s="2" t="str">
        <f>IF(Tabelle18[[#This Row],[Nachname]]&lt;&gt;"",Mannschaftsmeldebogen!$C$16,"")</f>
        <v/>
      </c>
      <c r="E138" s="2" t="str">
        <f>IF(Mannschaftsmeldebogen!D175&lt;&gt;"",Mannschaftsmeldebogen!D175,"")</f>
        <v/>
      </c>
      <c r="F138" s="2" t="str">
        <f>IF(Mannschaftsmeldebogen!E175&lt;&gt;"",Mannschaftsmeldebogen!E175,"")</f>
        <v/>
      </c>
      <c r="G138" s="2" t="str">
        <f>IF(Mannschaftsmeldebogen!F175&lt;&gt;"",Mannschaftsmeldebogen!F175,"")</f>
        <v/>
      </c>
      <c r="H138" s="2" t="str">
        <f>IF(Mannschaftsmeldebogen!G175&lt;&gt;"",Mannschaftsmeldebogen!G175,"")</f>
        <v/>
      </c>
      <c r="I138" s="2" t="str">
        <f>IF(Mannschaftsmeldebogen!H175&lt;&gt;"",Mannschaftsmeldebogen!H175,"")</f>
        <v/>
      </c>
    </row>
    <row r="139" spans="2:9" x14ac:dyDescent="0.15">
      <c r="B139" s="2" t="str">
        <f>IF(Tabelle18[[#This Row],[Nachname]]&lt;&gt;"",Mannschaftsmeldebogen!$B$3,"")</f>
        <v/>
      </c>
      <c r="C139" s="2" t="str">
        <f>IF(Tabelle18[[#This Row],[Nachname]]&lt;&gt;"",Mannschaftsmeldebogen!$B$16,"")</f>
        <v/>
      </c>
      <c r="D139" s="2" t="str">
        <f>IF(Tabelle18[[#This Row],[Nachname]]&lt;&gt;"",Mannschaftsmeldebogen!$C$16,"")</f>
        <v/>
      </c>
      <c r="E139" s="2" t="str">
        <f>IF(Mannschaftsmeldebogen!D176&lt;&gt;"",Mannschaftsmeldebogen!D176,"")</f>
        <v/>
      </c>
      <c r="F139" s="2" t="str">
        <f>IF(Mannschaftsmeldebogen!E176&lt;&gt;"",Mannschaftsmeldebogen!E176,"")</f>
        <v/>
      </c>
      <c r="G139" s="2" t="str">
        <f>IF(Mannschaftsmeldebogen!F176&lt;&gt;"",Mannschaftsmeldebogen!F176,"")</f>
        <v/>
      </c>
      <c r="H139" s="2" t="str">
        <f>IF(Mannschaftsmeldebogen!G176&lt;&gt;"",Mannschaftsmeldebogen!G176,"")</f>
        <v/>
      </c>
      <c r="I139" s="2" t="str">
        <f>IF(Mannschaftsmeldebogen!H176&lt;&gt;"",Mannschaftsmeldebogen!H176,"")</f>
        <v/>
      </c>
    </row>
    <row r="140" spans="2:9" x14ac:dyDescent="0.15">
      <c r="B140" s="2" t="str">
        <f>IF(Tabelle18[[#This Row],[Nachname]]&lt;&gt;"",Mannschaftsmeldebogen!$B$3,"")</f>
        <v/>
      </c>
      <c r="C140" s="2" t="str">
        <f>IF(Tabelle18[[#This Row],[Nachname]]&lt;&gt;"",Mannschaftsmeldebogen!$B$16,"")</f>
        <v/>
      </c>
      <c r="D140" s="2" t="str">
        <f>IF(Tabelle18[[#This Row],[Nachname]]&lt;&gt;"",Mannschaftsmeldebogen!$C$16,"")</f>
        <v/>
      </c>
      <c r="E140" s="2" t="str">
        <f>IF(Mannschaftsmeldebogen!D177&lt;&gt;"",Mannschaftsmeldebogen!D177,"")</f>
        <v/>
      </c>
      <c r="F140" s="2" t="str">
        <f>IF(Mannschaftsmeldebogen!E177&lt;&gt;"",Mannschaftsmeldebogen!E177,"")</f>
        <v/>
      </c>
      <c r="G140" s="2" t="str">
        <f>IF(Mannschaftsmeldebogen!F177&lt;&gt;"",Mannschaftsmeldebogen!F177,"")</f>
        <v/>
      </c>
      <c r="H140" s="2" t="str">
        <f>IF(Mannschaftsmeldebogen!G177&lt;&gt;"",Mannschaftsmeldebogen!G177,"")</f>
        <v/>
      </c>
      <c r="I140" s="2" t="str">
        <f>IF(Mannschaftsmeldebogen!H177&lt;&gt;"",Mannschaftsmeldebogen!H177,"")</f>
        <v/>
      </c>
    </row>
    <row r="141" spans="2:9" x14ac:dyDescent="0.15">
      <c r="B141" s="2" t="str">
        <f>IF(Tabelle18[[#This Row],[Nachname]]&lt;&gt;"",Mannschaftsmeldebogen!$B$3,"")</f>
        <v/>
      </c>
      <c r="C141" s="2" t="str">
        <f>IF(Tabelle18[[#This Row],[Nachname]]&lt;&gt;"",Mannschaftsmeldebogen!$B$16,"")</f>
        <v/>
      </c>
      <c r="D141" s="2" t="str">
        <f>IF(Tabelle18[[#This Row],[Nachname]]&lt;&gt;"",Mannschaftsmeldebogen!$C$16,"")</f>
        <v/>
      </c>
      <c r="E141" s="2" t="str">
        <f>IF(Mannschaftsmeldebogen!D178&lt;&gt;"",Mannschaftsmeldebogen!D178,"")</f>
        <v/>
      </c>
      <c r="F141" s="2" t="str">
        <f>IF(Mannschaftsmeldebogen!E178&lt;&gt;"",Mannschaftsmeldebogen!E178,"")</f>
        <v/>
      </c>
      <c r="G141" s="2" t="str">
        <f>IF(Mannschaftsmeldebogen!F178&lt;&gt;"",Mannschaftsmeldebogen!F178,"")</f>
        <v/>
      </c>
      <c r="H141" s="2" t="str">
        <f>IF(Mannschaftsmeldebogen!G178&lt;&gt;"",Mannschaftsmeldebogen!G178,"")</f>
        <v/>
      </c>
      <c r="I141" s="2" t="str">
        <f>IF(Mannschaftsmeldebogen!H178&lt;&gt;"",Mannschaftsmeldebogen!H178,"")</f>
        <v/>
      </c>
    </row>
    <row r="142" spans="2:9" x14ac:dyDescent="0.15">
      <c r="B142" s="2" t="str">
        <f>IF(Tabelle18[[#This Row],[Nachname]]&lt;&gt;"",Mannschaftsmeldebogen!$B$3,"")</f>
        <v/>
      </c>
      <c r="C142" s="2" t="str">
        <f>IF(Tabelle18[[#This Row],[Nachname]]&lt;&gt;"",Mannschaftsmeldebogen!$B$16,"")</f>
        <v/>
      </c>
      <c r="D142" s="2" t="str">
        <f>IF(Tabelle18[[#This Row],[Nachname]]&lt;&gt;"",Mannschaftsmeldebogen!$C$16,"")</f>
        <v/>
      </c>
      <c r="E142" s="2" t="str">
        <f>IF(Mannschaftsmeldebogen!D179&lt;&gt;"",Mannschaftsmeldebogen!D179,"")</f>
        <v/>
      </c>
      <c r="F142" s="2" t="str">
        <f>IF(Mannschaftsmeldebogen!E179&lt;&gt;"",Mannschaftsmeldebogen!E179,"")</f>
        <v/>
      </c>
      <c r="G142" s="2" t="str">
        <f>IF(Mannschaftsmeldebogen!F179&lt;&gt;"",Mannschaftsmeldebogen!F179,"")</f>
        <v/>
      </c>
      <c r="H142" s="2" t="str">
        <f>IF(Mannschaftsmeldebogen!G179&lt;&gt;"",Mannschaftsmeldebogen!G179,"")</f>
        <v/>
      </c>
      <c r="I142" s="2" t="str">
        <f>IF(Mannschaftsmeldebogen!H179&lt;&gt;"",Mannschaftsmeldebogen!H179,"")</f>
        <v/>
      </c>
    </row>
    <row r="143" spans="2:9" x14ac:dyDescent="0.15">
      <c r="B143" s="2" t="str">
        <f>IF(Tabelle18[[#This Row],[Nachname]]&lt;&gt;"",Mannschaftsmeldebogen!$B$3,"")</f>
        <v/>
      </c>
      <c r="C143" s="2" t="str">
        <f>IF(Tabelle18[[#This Row],[Nachname]]&lt;&gt;"",Mannschaftsmeldebogen!$B$16,"")</f>
        <v/>
      </c>
      <c r="D143" s="2" t="str">
        <f>IF(Tabelle18[[#This Row],[Nachname]]&lt;&gt;"",Mannschaftsmeldebogen!$C$16,"")</f>
        <v/>
      </c>
      <c r="E143" s="2" t="str">
        <f>IF(Mannschaftsmeldebogen!D180&lt;&gt;"",Mannschaftsmeldebogen!D180,"")</f>
        <v/>
      </c>
      <c r="F143" s="2" t="str">
        <f>IF(Mannschaftsmeldebogen!E180&lt;&gt;"",Mannschaftsmeldebogen!E180,"")</f>
        <v/>
      </c>
      <c r="G143" s="2" t="str">
        <f>IF(Mannschaftsmeldebogen!F180&lt;&gt;"",Mannschaftsmeldebogen!F180,"")</f>
        <v/>
      </c>
      <c r="H143" s="2" t="str">
        <f>IF(Mannschaftsmeldebogen!G180&lt;&gt;"",Mannschaftsmeldebogen!G180,"")</f>
        <v/>
      </c>
      <c r="I143" s="2" t="str">
        <f>IF(Mannschaftsmeldebogen!H180&lt;&gt;"",Mannschaftsmeldebogen!H180,"")</f>
        <v/>
      </c>
    </row>
    <row r="144" spans="2:9" x14ac:dyDescent="0.15">
      <c r="B144" s="2" t="str">
        <f>IF(Tabelle18[[#This Row],[Nachname]]&lt;&gt;"",Mannschaftsmeldebogen!$B$3,"")</f>
        <v/>
      </c>
      <c r="C144" s="2" t="str">
        <f>IF(Tabelle18[[#This Row],[Nachname]]&lt;&gt;"",Mannschaftsmeldebogen!$B$16,"")</f>
        <v/>
      </c>
      <c r="D144" s="2" t="str">
        <f>IF(Tabelle18[[#This Row],[Nachname]]&lt;&gt;"",Mannschaftsmeldebogen!$C$16,"")</f>
        <v/>
      </c>
      <c r="E144" s="2" t="str">
        <f>IF(Mannschaftsmeldebogen!D181&lt;&gt;"",Mannschaftsmeldebogen!D181,"")</f>
        <v/>
      </c>
      <c r="F144" s="2" t="str">
        <f>IF(Mannschaftsmeldebogen!E181&lt;&gt;"",Mannschaftsmeldebogen!E181,"")</f>
        <v/>
      </c>
      <c r="G144" s="2" t="str">
        <f>IF(Mannschaftsmeldebogen!F181&lt;&gt;"",Mannschaftsmeldebogen!F181,"")</f>
        <v/>
      </c>
      <c r="H144" s="2" t="str">
        <f>IF(Mannschaftsmeldebogen!G181&lt;&gt;"",Mannschaftsmeldebogen!G181,"")</f>
        <v/>
      </c>
      <c r="I144" s="2" t="str">
        <f>IF(Mannschaftsmeldebogen!H181&lt;&gt;"",Mannschaftsmeldebogen!H181,"")</f>
        <v/>
      </c>
    </row>
    <row r="145" spans="2:9" x14ac:dyDescent="0.15">
      <c r="B145" s="2" t="str">
        <f>IF(Tabelle18[[#This Row],[Nachname]]&lt;&gt;"",Mannschaftsmeldebogen!$B$3,"")</f>
        <v/>
      </c>
      <c r="C145" s="2" t="str">
        <f>IF(Tabelle18[[#This Row],[Nachname]]&lt;&gt;"",Mannschaftsmeldebogen!$B$16,"")</f>
        <v/>
      </c>
      <c r="D145" s="2" t="str">
        <f>IF(Tabelle18[[#This Row],[Nachname]]&lt;&gt;"",Mannschaftsmeldebogen!$C$16,"")</f>
        <v/>
      </c>
      <c r="E145" s="2" t="str">
        <f>IF(Mannschaftsmeldebogen!D182&lt;&gt;"",Mannschaftsmeldebogen!D182,"")</f>
        <v/>
      </c>
      <c r="F145" s="2" t="str">
        <f>IF(Mannschaftsmeldebogen!E182&lt;&gt;"",Mannschaftsmeldebogen!E182,"")</f>
        <v/>
      </c>
      <c r="G145" s="2" t="str">
        <f>IF(Mannschaftsmeldebogen!F182&lt;&gt;"",Mannschaftsmeldebogen!F182,"")</f>
        <v/>
      </c>
      <c r="H145" s="2" t="str">
        <f>IF(Mannschaftsmeldebogen!G182&lt;&gt;"",Mannschaftsmeldebogen!G182,"")</f>
        <v/>
      </c>
      <c r="I145" s="2" t="str">
        <f>IF(Mannschaftsmeldebogen!H182&lt;&gt;"",Mannschaftsmeldebogen!H182,"")</f>
        <v/>
      </c>
    </row>
    <row r="146" spans="2:9" x14ac:dyDescent="0.15">
      <c r="B146" s="2" t="str">
        <f>IF(Tabelle18[[#This Row],[Nachname]]&lt;&gt;"",Mannschaftsmeldebogen!$B$3,"")</f>
        <v/>
      </c>
      <c r="C146" s="2" t="str">
        <f>IF(Tabelle18[[#This Row],[Nachname]]&lt;&gt;"",Mannschaftsmeldebogen!$B$16,"")</f>
        <v/>
      </c>
      <c r="D146" s="2" t="str">
        <f>IF(Tabelle18[[#This Row],[Nachname]]&lt;&gt;"",Mannschaftsmeldebogen!$C$16,"")</f>
        <v/>
      </c>
      <c r="E146" s="2" t="str">
        <f>IF(Mannschaftsmeldebogen!D183&lt;&gt;"",Mannschaftsmeldebogen!D183,"")</f>
        <v/>
      </c>
      <c r="F146" s="2" t="str">
        <f>IF(Mannschaftsmeldebogen!E183&lt;&gt;"",Mannschaftsmeldebogen!E183,"")</f>
        <v/>
      </c>
      <c r="G146" s="2" t="str">
        <f>IF(Mannschaftsmeldebogen!F183&lt;&gt;"",Mannschaftsmeldebogen!F183,"")</f>
        <v/>
      </c>
      <c r="H146" s="2" t="str">
        <f>IF(Mannschaftsmeldebogen!G183&lt;&gt;"",Mannschaftsmeldebogen!G183,"")</f>
        <v/>
      </c>
      <c r="I146" s="2" t="str">
        <f>IF(Mannschaftsmeldebogen!H183&lt;&gt;"",Mannschaftsmeldebogen!H183,"")</f>
        <v/>
      </c>
    </row>
    <row r="147" spans="2:9" x14ac:dyDescent="0.15">
      <c r="B147" s="2" t="str">
        <f>IF(Tabelle18[[#This Row],[Nachname]]&lt;&gt;"",Mannschaftsmeldebogen!$B$3,"")</f>
        <v/>
      </c>
      <c r="C147" s="2" t="str">
        <f>IF(Tabelle18[[#This Row],[Nachname]]&lt;&gt;"",Mannschaftsmeldebogen!$B$17,"")</f>
        <v/>
      </c>
      <c r="D147" s="2" t="str">
        <f>IF(Tabelle18[[#This Row],[Nachname]]&lt;&gt;"",Mannschaftsmeldebogen!$C$17,"")</f>
        <v/>
      </c>
      <c r="E147" s="2" t="str">
        <f>IF(Mannschaftsmeldebogen!D186&lt;&gt;"",Mannschaftsmeldebogen!D186,"")</f>
        <v/>
      </c>
      <c r="F147" s="2" t="str">
        <f>IF(Mannschaftsmeldebogen!E186&lt;&gt;"",Mannschaftsmeldebogen!E186,"")</f>
        <v/>
      </c>
      <c r="G147" s="2" t="str">
        <f>IF(Mannschaftsmeldebogen!F186&lt;&gt;"",Mannschaftsmeldebogen!F186,"")</f>
        <v/>
      </c>
      <c r="H147" s="2" t="str">
        <f>IF(Mannschaftsmeldebogen!G186&lt;&gt;"",Mannschaftsmeldebogen!G186,"")</f>
        <v/>
      </c>
      <c r="I147" s="2" t="str">
        <f>IF(Mannschaftsmeldebogen!H186&lt;&gt;"",Mannschaftsmeldebogen!H186,"")</f>
        <v/>
      </c>
    </row>
    <row r="148" spans="2:9" x14ac:dyDescent="0.15">
      <c r="B148" s="2" t="str">
        <f>IF(Tabelle18[[#This Row],[Nachname]]&lt;&gt;"",Mannschaftsmeldebogen!$B$3,"")</f>
        <v/>
      </c>
      <c r="C148" s="2" t="str">
        <f>IF(Tabelle18[[#This Row],[Nachname]]&lt;&gt;"",Mannschaftsmeldebogen!$B$17,"")</f>
        <v/>
      </c>
      <c r="D148" s="2" t="str">
        <f>IF(Tabelle18[[#This Row],[Nachname]]&lt;&gt;"",Mannschaftsmeldebogen!$C$17,"")</f>
        <v/>
      </c>
      <c r="E148" s="2" t="str">
        <f>IF(Mannschaftsmeldebogen!D187&lt;&gt;"",Mannschaftsmeldebogen!D187,"")</f>
        <v/>
      </c>
      <c r="F148" s="2" t="str">
        <f>IF(Mannschaftsmeldebogen!E187&lt;&gt;"",Mannschaftsmeldebogen!E187,"")</f>
        <v/>
      </c>
      <c r="G148" s="2" t="str">
        <f>IF(Mannschaftsmeldebogen!F187&lt;&gt;"",Mannschaftsmeldebogen!F187,"")</f>
        <v/>
      </c>
      <c r="H148" s="2" t="str">
        <f>IF(Mannschaftsmeldebogen!G187&lt;&gt;"",Mannschaftsmeldebogen!G187,"")</f>
        <v/>
      </c>
      <c r="I148" s="2" t="str">
        <f>IF(Mannschaftsmeldebogen!H187&lt;&gt;"",Mannschaftsmeldebogen!H187,"")</f>
        <v/>
      </c>
    </row>
    <row r="149" spans="2:9" x14ac:dyDescent="0.15">
      <c r="B149" s="2" t="str">
        <f>IF(Tabelle18[[#This Row],[Nachname]]&lt;&gt;"",Mannschaftsmeldebogen!$B$3,"")</f>
        <v/>
      </c>
      <c r="C149" s="2" t="str">
        <f>IF(Tabelle18[[#This Row],[Nachname]]&lt;&gt;"",Mannschaftsmeldebogen!$B$17,"")</f>
        <v/>
      </c>
      <c r="D149" s="2" t="str">
        <f>IF(Tabelle18[[#This Row],[Nachname]]&lt;&gt;"",Mannschaftsmeldebogen!$C$17,"")</f>
        <v/>
      </c>
      <c r="E149" s="2" t="str">
        <f>IF(Mannschaftsmeldebogen!D188&lt;&gt;"",Mannschaftsmeldebogen!D188,"")</f>
        <v/>
      </c>
      <c r="F149" s="2" t="str">
        <f>IF(Mannschaftsmeldebogen!E188&lt;&gt;"",Mannschaftsmeldebogen!E188,"")</f>
        <v/>
      </c>
      <c r="G149" s="2" t="str">
        <f>IF(Mannschaftsmeldebogen!F188&lt;&gt;"",Mannschaftsmeldebogen!F188,"")</f>
        <v/>
      </c>
      <c r="H149" s="2" t="str">
        <f>IF(Mannschaftsmeldebogen!G188&lt;&gt;"",Mannschaftsmeldebogen!G188,"")</f>
        <v/>
      </c>
      <c r="I149" s="2" t="str">
        <f>IF(Mannschaftsmeldebogen!H188&lt;&gt;"",Mannschaftsmeldebogen!H188,"")</f>
        <v/>
      </c>
    </row>
    <row r="150" spans="2:9" x14ac:dyDescent="0.15">
      <c r="B150" s="2" t="str">
        <f>IF(Tabelle18[[#This Row],[Nachname]]&lt;&gt;"",Mannschaftsmeldebogen!$B$3,"")</f>
        <v/>
      </c>
      <c r="C150" s="2" t="str">
        <f>IF(Tabelle18[[#This Row],[Nachname]]&lt;&gt;"",Mannschaftsmeldebogen!$B$17,"")</f>
        <v/>
      </c>
      <c r="D150" s="2" t="str">
        <f>IF(Tabelle18[[#This Row],[Nachname]]&lt;&gt;"",Mannschaftsmeldebogen!$C$17,"")</f>
        <v/>
      </c>
      <c r="E150" s="2" t="str">
        <f>IF(Mannschaftsmeldebogen!D189&lt;&gt;"",Mannschaftsmeldebogen!D189,"")</f>
        <v/>
      </c>
      <c r="F150" s="2" t="str">
        <f>IF(Mannschaftsmeldebogen!E189&lt;&gt;"",Mannschaftsmeldebogen!E189,"")</f>
        <v/>
      </c>
      <c r="G150" s="2" t="str">
        <f>IF(Mannschaftsmeldebogen!F189&lt;&gt;"",Mannschaftsmeldebogen!F189,"")</f>
        <v/>
      </c>
      <c r="H150" s="2" t="str">
        <f>IF(Mannschaftsmeldebogen!G189&lt;&gt;"",Mannschaftsmeldebogen!G189,"")</f>
        <v/>
      </c>
      <c r="I150" s="2" t="str">
        <f>IF(Mannschaftsmeldebogen!H189&lt;&gt;"",Mannschaftsmeldebogen!H189,"")</f>
        <v/>
      </c>
    </row>
    <row r="151" spans="2:9" x14ac:dyDescent="0.15">
      <c r="B151" s="2" t="str">
        <f>IF(Tabelle18[[#This Row],[Nachname]]&lt;&gt;"",Mannschaftsmeldebogen!$B$3,"")</f>
        <v/>
      </c>
      <c r="C151" s="2" t="str">
        <f>IF(Tabelle18[[#This Row],[Nachname]]&lt;&gt;"",Mannschaftsmeldebogen!$B$17,"")</f>
        <v/>
      </c>
      <c r="D151" s="2" t="str">
        <f>IF(Tabelle18[[#This Row],[Nachname]]&lt;&gt;"",Mannschaftsmeldebogen!$C$17,"")</f>
        <v/>
      </c>
      <c r="E151" s="2" t="str">
        <f>IF(Mannschaftsmeldebogen!D190&lt;&gt;"",Mannschaftsmeldebogen!D190,"")</f>
        <v/>
      </c>
      <c r="F151" s="2" t="str">
        <f>IF(Mannschaftsmeldebogen!E190&lt;&gt;"",Mannschaftsmeldebogen!E190,"")</f>
        <v/>
      </c>
      <c r="G151" s="2" t="str">
        <f>IF(Mannschaftsmeldebogen!F190&lt;&gt;"",Mannschaftsmeldebogen!F190,"")</f>
        <v/>
      </c>
      <c r="H151" s="2" t="str">
        <f>IF(Mannschaftsmeldebogen!G190&lt;&gt;"",Mannschaftsmeldebogen!G190,"")</f>
        <v/>
      </c>
      <c r="I151" s="2" t="str">
        <f>IF(Mannschaftsmeldebogen!H190&lt;&gt;"",Mannschaftsmeldebogen!H190,"")</f>
        <v/>
      </c>
    </row>
    <row r="152" spans="2:9" x14ac:dyDescent="0.15">
      <c r="B152" s="2" t="str">
        <f>IF(Tabelle18[[#This Row],[Nachname]]&lt;&gt;"",Mannschaftsmeldebogen!$B$3,"")</f>
        <v/>
      </c>
      <c r="C152" s="2" t="str">
        <f>IF(Tabelle18[[#This Row],[Nachname]]&lt;&gt;"",Mannschaftsmeldebogen!$B$17,"")</f>
        <v/>
      </c>
      <c r="D152" s="2" t="str">
        <f>IF(Tabelle18[[#This Row],[Nachname]]&lt;&gt;"",Mannschaftsmeldebogen!$C$17,"")</f>
        <v/>
      </c>
      <c r="E152" s="2" t="str">
        <f>IF(Mannschaftsmeldebogen!D191&lt;&gt;"",Mannschaftsmeldebogen!D191,"")</f>
        <v/>
      </c>
      <c r="F152" s="2" t="str">
        <f>IF(Mannschaftsmeldebogen!E191&lt;&gt;"",Mannschaftsmeldebogen!E191,"")</f>
        <v/>
      </c>
      <c r="G152" s="2" t="str">
        <f>IF(Mannschaftsmeldebogen!F191&lt;&gt;"",Mannschaftsmeldebogen!F191,"")</f>
        <v/>
      </c>
      <c r="H152" s="2" t="str">
        <f>IF(Mannschaftsmeldebogen!G191&lt;&gt;"",Mannschaftsmeldebogen!G191,"")</f>
        <v/>
      </c>
      <c r="I152" s="2" t="str">
        <f>IF(Mannschaftsmeldebogen!H191&lt;&gt;"",Mannschaftsmeldebogen!H191,"")</f>
        <v/>
      </c>
    </row>
    <row r="153" spans="2:9" x14ac:dyDescent="0.15">
      <c r="B153" s="2" t="str">
        <f>IF(Tabelle18[[#This Row],[Nachname]]&lt;&gt;"",Mannschaftsmeldebogen!$B$3,"")</f>
        <v/>
      </c>
      <c r="C153" s="2" t="str">
        <f>IF(Tabelle18[[#This Row],[Nachname]]&lt;&gt;"",Mannschaftsmeldebogen!$B$17,"")</f>
        <v/>
      </c>
      <c r="D153" s="2" t="str">
        <f>IF(Tabelle18[[#This Row],[Nachname]]&lt;&gt;"",Mannschaftsmeldebogen!$C$17,"")</f>
        <v/>
      </c>
      <c r="E153" s="2" t="str">
        <f>IF(Mannschaftsmeldebogen!D192&lt;&gt;"",Mannschaftsmeldebogen!D192,"")</f>
        <v/>
      </c>
      <c r="F153" s="2" t="str">
        <f>IF(Mannschaftsmeldebogen!E192&lt;&gt;"",Mannschaftsmeldebogen!E192,"")</f>
        <v/>
      </c>
      <c r="G153" s="2" t="str">
        <f>IF(Mannschaftsmeldebogen!F192&lt;&gt;"",Mannschaftsmeldebogen!F192,"")</f>
        <v/>
      </c>
      <c r="H153" s="2" t="str">
        <f>IF(Mannschaftsmeldebogen!G192&lt;&gt;"",Mannschaftsmeldebogen!G192,"")</f>
        <v/>
      </c>
      <c r="I153" s="2" t="str">
        <f>IF(Mannschaftsmeldebogen!H192&lt;&gt;"",Mannschaftsmeldebogen!H192,"")</f>
        <v/>
      </c>
    </row>
    <row r="154" spans="2:9" x14ac:dyDescent="0.15">
      <c r="B154" s="2" t="str">
        <f>IF(Tabelle18[[#This Row],[Nachname]]&lt;&gt;"",Mannschaftsmeldebogen!$B$3,"")</f>
        <v/>
      </c>
      <c r="C154" s="2" t="str">
        <f>IF(Tabelle18[[#This Row],[Nachname]]&lt;&gt;"",Mannschaftsmeldebogen!$B$17,"")</f>
        <v/>
      </c>
      <c r="D154" s="2" t="str">
        <f>IF(Tabelle18[[#This Row],[Nachname]]&lt;&gt;"",Mannschaftsmeldebogen!$C$17,"")</f>
        <v/>
      </c>
      <c r="E154" s="2" t="str">
        <f>IF(Mannschaftsmeldebogen!D193&lt;&gt;"",Mannschaftsmeldebogen!D193,"")</f>
        <v/>
      </c>
      <c r="F154" s="2" t="str">
        <f>IF(Mannschaftsmeldebogen!E193&lt;&gt;"",Mannschaftsmeldebogen!E193,"")</f>
        <v/>
      </c>
      <c r="G154" s="2" t="str">
        <f>IF(Mannschaftsmeldebogen!F193&lt;&gt;"",Mannschaftsmeldebogen!F193,"")</f>
        <v/>
      </c>
      <c r="H154" s="2" t="str">
        <f>IF(Mannschaftsmeldebogen!G193&lt;&gt;"",Mannschaftsmeldebogen!G193,"")</f>
        <v/>
      </c>
      <c r="I154" s="2" t="str">
        <f>IF(Mannschaftsmeldebogen!H193&lt;&gt;"",Mannschaftsmeldebogen!H193,"")</f>
        <v/>
      </c>
    </row>
    <row r="155" spans="2:9" x14ac:dyDescent="0.15">
      <c r="B155" s="2" t="str">
        <f>IF(Tabelle18[[#This Row],[Nachname]]&lt;&gt;"",Mannschaftsmeldebogen!$B$3,"")</f>
        <v/>
      </c>
      <c r="C155" s="2" t="str">
        <f>IF(Tabelle18[[#This Row],[Nachname]]&lt;&gt;"",Mannschaftsmeldebogen!$B$17,"")</f>
        <v/>
      </c>
      <c r="D155" s="2" t="str">
        <f>IF(Tabelle18[[#This Row],[Nachname]]&lt;&gt;"",Mannschaftsmeldebogen!$C$17,"")</f>
        <v/>
      </c>
      <c r="E155" s="2" t="str">
        <f>IF(Mannschaftsmeldebogen!D194&lt;&gt;"",Mannschaftsmeldebogen!D194,"")</f>
        <v/>
      </c>
      <c r="F155" s="2" t="str">
        <f>IF(Mannschaftsmeldebogen!E194&lt;&gt;"",Mannschaftsmeldebogen!E194,"")</f>
        <v/>
      </c>
      <c r="G155" s="2" t="str">
        <f>IF(Mannschaftsmeldebogen!F194&lt;&gt;"",Mannschaftsmeldebogen!F194,"")</f>
        <v/>
      </c>
      <c r="H155" s="2" t="str">
        <f>IF(Mannschaftsmeldebogen!G194&lt;&gt;"",Mannschaftsmeldebogen!G194,"")</f>
        <v/>
      </c>
      <c r="I155" s="2" t="str">
        <f>IF(Mannschaftsmeldebogen!H194&lt;&gt;"",Mannschaftsmeldebogen!H194,"")</f>
        <v/>
      </c>
    </row>
    <row r="156" spans="2:9" x14ac:dyDescent="0.15">
      <c r="B156" s="2" t="str">
        <f>IF(Tabelle18[[#This Row],[Nachname]]&lt;&gt;"",Mannschaftsmeldebogen!$B$3,"")</f>
        <v/>
      </c>
      <c r="C156" s="2" t="str">
        <f>IF(Tabelle18[[#This Row],[Nachname]]&lt;&gt;"",Mannschaftsmeldebogen!$B$17,"")</f>
        <v/>
      </c>
      <c r="D156" s="2" t="str">
        <f>IF(Tabelle18[[#This Row],[Nachname]]&lt;&gt;"",Mannschaftsmeldebogen!$C$17,"")</f>
        <v/>
      </c>
      <c r="E156" s="2" t="str">
        <f>IF(Mannschaftsmeldebogen!D195&lt;&gt;"",Mannschaftsmeldebogen!D195,"")</f>
        <v/>
      </c>
      <c r="F156" s="2" t="str">
        <f>IF(Mannschaftsmeldebogen!E195&lt;&gt;"",Mannschaftsmeldebogen!E195,"")</f>
        <v/>
      </c>
      <c r="G156" s="2" t="str">
        <f>IF(Mannschaftsmeldebogen!F195&lt;&gt;"",Mannschaftsmeldebogen!F195,"")</f>
        <v/>
      </c>
      <c r="H156" s="2" t="str">
        <f>IF(Mannschaftsmeldebogen!G195&lt;&gt;"",Mannschaftsmeldebogen!G195,"")</f>
        <v/>
      </c>
      <c r="I156" s="2" t="str">
        <f>IF(Mannschaftsmeldebogen!H195&lt;&gt;"",Mannschaftsmeldebogen!H195,"")</f>
        <v/>
      </c>
    </row>
    <row r="157" spans="2:9" x14ac:dyDescent="0.15">
      <c r="B157" s="2" t="str">
        <f>IF(Tabelle18[[#This Row],[Nachname]]&lt;&gt;"",Mannschaftsmeldebogen!$B$3,"")</f>
        <v/>
      </c>
      <c r="C157" s="2" t="str">
        <f>IF(Tabelle18[[#This Row],[Nachname]]&lt;&gt;"",Mannschaftsmeldebogen!$B$17,"")</f>
        <v/>
      </c>
      <c r="D157" s="2" t="str">
        <f>IF(Tabelle18[[#This Row],[Nachname]]&lt;&gt;"",Mannschaftsmeldebogen!$C$17,"")</f>
        <v/>
      </c>
      <c r="E157" s="2" t="str">
        <f>IF(Mannschaftsmeldebogen!D196&lt;&gt;"",Mannschaftsmeldebogen!D196,"")</f>
        <v/>
      </c>
      <c r="F157" s="2" t="str">
        <f>IF(Mannschaftsmeldebogen!E196&lt;&gt;"",Mannschaftsmeldebogen!E196,"")</f>
        <v/>
      </c>
      <c r="G157" s="2" t="str">
        <f>IF(Mannschaftsmeldebogen!F196&lt;&gt;"",Mannschaftsmeldebogen!F196,"")</f>
        <v/>
      </c>
      <c r="H157" s="2" t="str">
        <f>IF(Mannschaftsmeldebogen!G196&lt;&gt;"",Mannschaftsmeldebogen!G196,"")</f>
        <v/>
      </c>
      <c r="I157" s="2" t="str">
        <f>IF(Mannschaftsmeldebogen!H196&lt;&gt;"",Mannschaftsmeldebogen!H196,"")</f>
        <v/>
      </c>
    </row>
    <row r="158" spans="2:9" x14ac:dyDescent="0.15">
      <c r="B158" s="2" t="str">
        <f>IF(Tabelle18[[#This Row],[Nachname]]&lt;&gt;"",Mannschaftsmeldebogen!$B$3,"")</f>
        <v/>
      </c>
      <c r="C158" s="2" t="str">
        <f>IF(Tabelle18[[#This Row],[Nachname]]&lt;&gt;"",Mannschaftsmeldebogen!$B$17,"")</f>
        <v/>
      </c>
      <c r="D158" s="2" t="str">
        <f>IF(Tabelle18[[#This Row],[Nachname]]&lt;&gt;"",Mannschaftsmeldebogen!$C$17,"")</f>
        <v/>
      </c>
      <c r="E158" s="2" t="str">
        <f>IF(Mannschaftsmeldebogen!D197&lt;&gt;"",Mannschaftsmeldebogen!D197,"")</f>
        <v/>
      </c>
      <c r="F158" s="2" t="str">
        <f>IF(Mannschaftsmeldebogen!E197&lt;&gt;"",Mannschaftsmeldebogen!E197,"")</f>
        <v/>
      </c>
      <c r="G158" s="2" t="str">
        <f>IF(Mannschaftsmeldebogen!F197&lt;&gt;"",Mannschaftsmeldebogen!F197,"")</f>
        <v/>
      </c>
      <c r="H158" s="2" t="str">
        <f>IF(Mannschaftsmeldebogen!G197&lt;&gt;"",Mannschaftsmeldebogen!G197,"")</f>
        <v/>
      </c>
      <c r="I158" s="2" t="str">
        <f>IF(Mannschaftsmeldebogen!H197&lt;&gt;"",Mannschaftsmeldebogen!H197,"")</f>
        <v/>
      </c>
    </row>
    <row r="159" spans="2:9" x14ac:dyDescent="0.15">
      <c r="B159" s="2" t="str">
        <f>IF(Tabelle18[[#This Row],[Nachname]]&lt;&gt;"",Mannschaftsmeldebogen!$B$3,"")</f>
        <v/>
      </c>
      <c r="C159" s="2" t="str">
        <f>IF(Tabelle18[[#This Row],[Nachname]]&lt;&gt;"",Mannschaftsmeldebogen!$B$17,"")</f>
        <v/>
      </c>
      <c r="D159" s="2" t="str">
        <f>IF(Tabelle18[[#This Row],[Nachname]]&lt;&gt;"",Mannschaftsmeldebogen!$C$17,"")</f>
        <v/>
      </c>
      <c r="E159" s="2" t="str">
        <f>IF(Mannschaftsmeldebogen!D198&lt;&gt;"",Mannschaftsmeldebogen!D198,"")</f>
        <v/>
      </c>
      <c r="F159" s="2" t="str">
        <f>IF(Mannschaftsmeldebogen!E198&lt;&gt;"",Mannschaftsmeldebogen!E198,"")</f>
        <v/>
      </c>
      <c r="G159" s="2" t="str">
        <f>IF(Mannschaftsmeldebogen!F198&lt;&gt;"",Mannschaftsmeldebogen!F198,"")</f>
        <v/>
      </c>
      <c r="H159" s="2" t="str">
        <f>IF(Mannschaftsmeldebogen!G198&lt;&gt;"",Mannschaftsmeldebogen!G198,"")</f>
        <v/>
      </c>
      <c r="I159" s="2" t="str">
        <f>IF(Mannschaftsmeldebogen!H198&lt;&gt;"",Mannschaftsmeldebogen!H198,"")</f>
        <v/>
      </c>
    </row>
    <row r="160" spans="2:9" x14ac:dyDescent="0.15">
      <c r="B160" s="2" t="str">
        <f>IF(Tabelle18[[#This Row],[Nachname]]&lt;&gt;"",Mannschaftsmeldebogen!$B$3,"")</f>
        <v/>
      </c>
      <c r="C160" s="2" t="str">
        <f>IF(Tabelle18[[#This Row],[Nachname]]&lt;&gt;"",Mannschaftsmeldebogen!$B$17,"")</f>
        <v/>
      </c>
      <c r="D160" s="2" t="str">
        <f>IF(Tabelle18[[#This Row],[Nachname]]&lt;&gt;"",Mannschaftsmeldebogen!$C$17,"")</f>
        <v/>
      </c>
      <c r="E160" s="2" t="str">
        <f>IF(Mannschaftsmeldebogen!D199&lt;&gt;"",Mannschaftsmeldebogen!D199,"")</f>
        <v/>
      </c>
      <c r="F160" s="2" t="str">
        <f>IF(Mannschaftsmeldebogen!E199&lt;&gt;"",Mannschaftsmeldebogen!E199,"")</f>
        <v/>
      </c>
      <c r="G160" s="2" t="str">
        <f>IF(Mannschaftsmeldebogen!F199&lt;&gt;"",Mannschaftsmeldebogen!F199,"")</f>
        <v/>
      </c>
      <c r="H160" s="2" t="str">
        <f>IF(Mannschaftsmeldebogen!G199&lt;&gt;"",Mannschaftsmeldebogen!G199,"")</f>
        <v/>
      </c>
      <c r="I160" s="2" t="str">
        <f>IF(Mannschaftsmeldebogen!H199&lt;&gt;"",Mannschaftsmeldebogen!H199,"")</f>
        <v/>
      </c>
    </row>
    <row r="161" spans="2:9" x14ac:dyDescent="0.15">
      <c r="B161" s="2" t="str">
        <f>IF(Tabelle18[[#This Row],[Nachname]]&lt;&gt;"",Mannschaftsmeldebogen!$B$3,"")</f>
        <v/>
      </c>
      <c r="C161" s="2" t="str">
        <f>IF(Tabelle18[[#This Row],[Nachname]]&lt;&gt;"",Mannschaftsmeldebogen!$B$17,"")</f>
        <v/>
      </c>
      <c r="D161" s="2" t="str">
        <f>IF(Tabelle18[[#This Row],[Nachname]]&lt;&gt;"",Mannschaftsmeldebogen!$C$17,"")</f>
        <v/>
      </c>
      <c r="E161" s="2" t="str">
        <f>IF(Mannschaftsmeldebogen!D200&lt;&gt;"",Mannschaftsmeldebogen!D200,"")</f>
        <v/>
      </c>
      <c r="F161" s="2" t="str">
        <f>IF(Mannschaftsmeldebogen!E200&lt;&gt;"",Mannschaftsmeldebogen!E200,"")</f>
        <v/>
      </c>
      <c r="G161" s="2" t="str">
        <f>IF(Mannschaftsmeldebogen!F200&lt;&gt;"",Mannschaftsmeldebogen!F200,"")</f>
        <v/>
      </c>
      <c r="H161" s="2" t="str">
        <f>IF(Mannschaftsmeldebogen!G200&lt;&gt;"",Mannschaftsmeldebogen!G200,"")</f>
        <v/>
      </c>
      <c r="I161" s="2" t="str">
        <f>IF(Mannschaftsmeldebogen!H200&lt;&gt;"",Mannschaftsmeldebogen!H200,"")</f>
        <v/>
      </c>
    </row>
    <row r="162" spans="2:9" x14ac:dyDescent="0.15">
      <c r="B162" s="2" t="str">
        <f>IF(Tabelle18[[#This Row],[Nachname]]&lt;&gt;"",Mannschaftsmeldebogen!$B$3,"")</f>
        <v/>
      </c>
      <c r="C162" s="2" t="str">
        <f>IF(Tabelle18[[#This Row],[Nachname]]&lt;&gt;"",Mannschaftsmeldebogen!$B$17,"")</f>
        <v/>
      </c>
      <c r="D162" s="2" t="str">
        <f>IF(Tabelle18[[#This Row],[Nachname]]&lt;&gt;"",Mannschaftsmeldebogen!$C$17,"")</f>
        <v/>
      </c>
      <c r="E162" s="2" t="str">
        <f>IF(Mannschaftsmeldebogen!D201&lt;&gt;"",Mannschaftsmeldebogen!D201,"")</f>
        <v/>
      </c>
      <c r="F162" s="2" t="str">
        <f>IF(Mannschaftsmeldebogen!E201&lt;&gt;"",Mannschaftsmeldebogen!E201,"")</f>
        <v/>
      </c>
      <c r="G162" s="2" t="str">
        <f>IF(Mannschaftsmeldebogen!F201&lt;&gt;"",Mannschaftsmeldebogen!F201,"")</f>
        <v/>
      </c>
      <c r="H162" s="2" t="str">
        <f>IF(Mannschaftsmeldebogen!G201&lt;&gt;"",Mannschaftsmeldebogen!G201,"")</f>
        <v/>
      </c>
      <c r="I162" s="2" t="str">
        <f>IF(Mannschaftsmeldebogen!H201&lt;&gt;"",Mannschaftsmeldebogen!H201,"")</f>
        <v/>
      </c>
    </row>
    <row r="163" spans="2:9" x14ac:dyDescent="0.15">
      <c r="B163" s="2" t="str">
        <f>IF(Tabelle18[[#This Row],[Nachname]]&lt;&gt;"",Mannschaftsmeldebogen!$B$3,"")</f>
        <v/>
      </c>
      <c r="C163" s="2" t="str">
        <f>IF(Tabelle18[[#This Row],[Nachname]]&lt;&gt;"",Mannschaftsmeldebogen!$B$18,"")</f>
        <v/>
      </c>
      <c r="D163" s="2" t="str">
        <f>IF(Tabelle18[[#This Row],[Nachname]]&lt;&gt;"",Mannschaftsmeldebogen!$C$18,"")</f>
        <v/>
      </c>
      <c r="E163" s="2" t="str">
        <f>IF(Mannschaftsmeldebogen!D204&lt;&gt;"",Mannschaftsmeldebogen!D204,"")</f>
        <v/>
      </c>
      <c r="F163" s="2" t="str">
        <f>IF(Mannschaftsmeldebogen!E204&lt;&gt;"",Mannschaftsmeldebogen!E204,"")</f>
        <v/>
      </c>
      <c r="G163" s="2" t="str">
        <f>IF(Mannschaftsmeldebogen!F204&lt;&gt;"",Mannschaftsmeldebogen!F204,"")</f>
        <v/>
      </c>
      <c r="H163" s="2" t="str">
        <f>IF(Mannschaftsmeldebogen!G204&lt;&gt;"",Mannschaftsmeldebogen!G204,"")</f>
        <v/>
      </c>
      <c r="I163" s="2" t="str">
        <f>IF(Mannschaftsmeldebogen!H204&lt;&gt;"",Mannschaftsmeldebogen!H204,"")</f>
        <v/>
      </c>
    </row>
    <row r="164" spans="2:9" x14ac:dyDescent="0.15">
      <c r="B164" s="2" t="str">
        <f>IF(Tabelle18[[#This Row],[Nachname]]&lt;&gt;"",Mannschaftsmeldebogen!$B$3,"")</f>
        <v/>
      </c>
      <c r="C164" s="2" t="str">
        <f>IF(Tabelle18[[#This Row],[Nachname]]&lt;&gt;"",Mannschaftsmeldebogen!$B$18,"")</f>
        <v/>
      </c>
      <c r="D164" s="2" t="str">
        <f>IF(Tabelle18[[#This Row],[Nachname]]&lt;&gt;"",Mannschaftsmeldebogen!$C$18,"")</f>
        <v/>
      </c>
      <c r="E164" s="2" t="str">
        <f>IF(Mannschaftsmeldebogen!D205&lt;&gt;"",Mannschaftsmeldebogen!D205,"")</f>
        <v/>
      </c>
      <c r="F164" s="2" t="str">
        <f>IF(Mannschaftsmeldebogen!E205&lt;&gt;"",Mannschaftsmeldebogen!E205,"")</f>
        <v/>
      </c>
      <c r="G164" s="2" t="str">
        <f>IF(Mannschaftsmeldebogen!F205&lt;&gt;"",Mannschaftsmeldebogen!F205,"")</f>
        <v/>
      </c>
      <c r="H164" s="2" t="str">
        <f>IF(Mannschaftsmeldebogen!G205&lt;&gt;"",Mannschaftsmeldebogen!G205,"")</f>
        <v/>
      </c>
      <c r="I164" s="2" t="str">
        <f>IF(Mannschaftsmeldebogen!H205&lt;&gt;"",Mannschaftsmeldebogen!H205,"")</f>
        <v/>
      </c>
    </row>
    <row r="165" spans="2:9" x14ac:dyDescent="0.15">
      <c r="B165" s="2" t="str">
        <f>IF(Tabelle18[[#This Row],[Nachname]]&lt;&gt;"",Mannschaftsmeldebogen!$B$3,"")</f>
        <v/>
      </c>
      <c r="C165" s="2" t="str">
        <f>IF(Tabelle18[[#This Row],[Nachname]]&lt;&gt;"",Mannschaftsmeldebogen!$B$18,"")</f>
        <v/>
      </c>
      <c r="D165" s="2" t="str">
        <f>IF(Tabelle18[[#This Row],[Nachname]]&lt;&gt;"",Mannschaftsmeldebogen!$C$18,"")</f>
        <v/>
      </c>
      <c r="E165" s="2" t="str">
        <f>IF(Mannschaftsmeldebogen!D206&lt;&gt;"",Mannschaftsmeldebogen!D206,"")</f>
        <v/>
      </c>
      <c r="F165" s="2" t="str">
        <f>IF(Mannschaftsmeldebogen!E206&lt;&gt;"",Mannschaftsmeldebogen!E206,"")</f>
        <v/>
      </c>
      <c r="G165" s="2" t="str">
        <f>IF(Mannschaftsmeldebogen!F206&lt;&gt;"",Mannschaftsmeldebogen!F206,"")</f>
        <v/>
      </c>
      <c r="H165" s="2" t="str">
        <f>IF(Mannschaftsmeldebogen!G206&lt;&gt;"",Mannschaftsmeldebogen!G206,"")</f>
        <v/>
      </c>
      <c r="I165" s="2" t="str">
        <f>IF(Mannschaftsmeldebogen!H206&lt;&gt;"",Mannschaftsmeldebogen!H206,"")</f>
        <v/>
      </c>
    </row>
    <row r="166" spans="2:9" x14ac:dyDescent="0.15">
      <c r="B166" s="2" t="str">
        <f>IF(Tabelle18[[#This Row],[Nachname]]&lt;&gt;"",Mannschaftsmeldebogen!$B$3,"")</f>
        <v/>
      </c>
      <c r="C166" s="2" t="str">
        <f>IF(Tabelle18[[#This Row],[Nachname]]&lt;&gt;"",Mannschaftsmeldebogen!$B$18,"")</f>
        <v/>
      </c>
      <c r="D166" s="2" t="str">
        <f>IF(Tabelle18[[#This Row],[Nachname]]&lt;&gt;"",Mannschaftsmeldebogen!$C$18,"")</f>
        <v/>
      </c>
      <c r="E166" s="2" t="str">
        <f>IF(Mannschaftsmeldebogen!D207&lt;&gt;"",Mannschaftsmeldebogen!D207,"")</f>
        <v/>
      </c>
      <c r="F166" s="2" t="str">
        <f>IF(Mannschaftsmeldebogen!E207&lt;&gt;"",Mannschaftsmeldebogen!E207,"")</f>
        <v/>
      </c>
      <c r="G166" s="2" t="str">
        <f>IF(Mannschaftsmeldebogen!F207&lt;&gt;"",Mannschaftsmeldebogen!F207,"")</f>
        <v/>
      </c>
      <c r="H166" s="2" t="str">
        <f>IF(Mannschaftsmeldebogen!G207&lt;&gt;"",Mannschaftsmeldebogen!G207,"")</f>
        <v/>
      </c>
      <c r="I166" s="2" t="str">
        <f>IF(Mannschaftsmeldebogen!H207&lt;&gt;"",Mannschaftsmeldebogen!H207,"")</f>
        <v/>
      </c>
    </row>
    <row r="167" spans="2:9" x14ac:dyDescent="0.15">
      <c r="B167" s="2" t="str">
        <f>IF(Tabelle18[[#This Row],[Nachname]]&lt;&gt;"",Mannschaftsmeldebogen!$B$3,"")</f>
        <v/>
      </c>
      <c r="C167" s="2" t="str">
        <f>IF(Tabelle18[[#This Row],[Nachname]]&lt;&gt;"",Mannschaftsmeldebogen!$B$18,"")</f>
        <v/>
      </c>
      <c r="D167" s="2" t="str">
        <f>IF(Tabelle18[[#This Row],[Nachname]]&lt;&gt;"",Mannschaftsmeldebogen!$C$18,"")</f>
        <v/>
      </c>
      <c r="E167" s="2" t="str">
        <f>IF(Mannschaftsmeldebogen!D208&lt;&gt;"",Mannschaftsmeldebogen!D208,"")</f>
        <v/>
      </c>
      <c r="F167" s="2" t="str">
        <f>IF(Mannschaftsmeldebogen!E208&lt;&gt;"",Mannschaftsmeldebogen!E208,"")</f>
        <v/>
      </c>
      <c r="G167" s="2" t="str">
        <f>IF(Mannschaftsmeldebogen!F208&lt;&gt;"",Mannschaftsmeldebogen!F208,"")</f>
        <v/>
      </c>
      <c r="H167" s="2" t="str">
        <f>IF(Mannschaftsmeldebogen!G208&lt;&gt;"",Mannschaftsmeldebogen!G208,"")</f>
        <v/>
      </c>
      <c r="I167" s="2" t="str">
        <f>IF(Mannschaftsmeldebogen!H208&lt;&gt;"",Mannschaftsmeldebogen!H208,"")</f>
        <v/>
      </c>
    </row>
    <row r="168" spans="2:9" x14ac:dyDescent="0.15">
      <c r="B168" s="2" t="str">
        <f>IF(Tabelle18[[#This Row],[Nachname]]&lt;&gt;"",Mannschaftsmeldebogen!$B$3,"")</f>
        <v/>
      </c>
      <c r="C168" s="2" t="str">
        <f>IF(Tabelle18[[#This Row],[Nachname]]&lt;&gt;"",Mannschaftsmeldebogen!$B$18,"")</f>
        <v/>
      </c>
      <c r="D168" s="2" t="str">
        <f>IF(Tabelle18[[#This Row],[Nachname]]&lt;&gt;"",Mannschaftsmeldebogen!$C$18,"")</f>
        <v/>
      </c>
      <c r="E168" s="2" t="str">
        <f>IF(Mannschaftsmeldebogen!D209&lt;&gt;"",Mannschaftsmeldebogen!D209,"")</f>
        <v/>
      </c>
      <c r="F168" s="2" t="str">
        <f>IF(Mannschaftsmeldebogen!E209&lt;&gt;"",Mannschaftsmeldebogen!E209,"")</f>
        <v/>
      </c>
      <c r="G168" s="2" t="str">
        <f>IF(Mannschaftsmeldebogen!F209&lt;&gt;"",Mannschaftsmeldebogen!F209,"")</f>
        <v/>
      </c>
      <c r="H168" s="2" t="str">
        <f>IF(Mannschaftsmeldebogen!G209&lt;&gt;"",Mannschaftsmeldebogen!G209,"")</f>
        <v/>
      </c>
      <c r="I168" s="2" t="str">
        <f>IF(Mannschaftsmeldebogen!H209&lt;&gt;"",Mannschaftsmeldebogen!H209,"")</f>
        <v/>
      </c>
    </row>
    <row r="169" spans="2:9" x14ac:dyDescent="0.15">
      <c r="B169" s="2" t="str">
        <f>IF(Tabelle18[[#This Row],[Nachname]]&lt;&gt;"",Mannschaftsmeldebogen!$B$3,"")</f>
        <v/>
      </c>
      <c r="C169" s="2" t="str">
        <f>IF(Tabelle18[[#This Row],[Nachname]]&lt;&gt;"",Mannschaftsmeldebogen!$B$18,"")</f>
        <v/>
      </c>
      <c r="D169" s="2" t="str">
        <f>IF(Tabelle18[[#This Row],[Nachname]]&lt;&gt;"",Mannschaftsmeldebogen!$C$18,"")</f>
        <v/>
      </c>
      <c r="E169" s="2" t="str">
        <f>IF(Mannschaftsmeldebogen!D210&lt;&gt;"",Mannschaftsmeldebogen!D210,"")</f>
        <v/>
      </c>
      <c r="F169" s="2" t="str">
        <f>IF(Mannschaftsmeldebogen!E210&lt;&gt;"",Mannschaftsmeldebogen!E210,"")</f>
        <v/>
      </c>
      <c r="G169" s="2" t="str">
        <f>IF(Mannschaftsmeldebogen!F210&lt;&gt;"",Mannschaftsmeldebogen!F210,"")</f>
        <v/>
      </c>
      <c r="H169" s="2" t="str">
        <f>IF(Mannschaftsmeldebogen!G210&lt;&gt;"",Mannschaftsmeldebogen!G210,"")</f>
        <v/>
      </c>
      <c r="I169" s="2" t="str">
        <f>IF(Mannschaftsmeldebogen!H210&lt;&gt;"",Mannschaftsmeldebogen!H210,"")</f>
        <v/>
      </c>
    </row>
    <row r="170" spans="2:9" x14ac:dyDescent="0.15">
      <c r="B170" s="2" t="str">
        <f>IF(Tabelle18[[#This Row],[Nachname]]&lt;&gt;"",Mannschaftsmeldebogen!$B$3,"")</f>
        <v/>
      </c>
      <c r="C170" s="2" t="str">
        <f>IF(Tabelle18[[#This Row],[Nachname]]&lt;&gt;"",Mannschaftsmeldebogen!$B$18,"")</f>
        <v/>
      </c>
      <c r="D170" s="2" t="str">
        <f>IF(Tabelle18[[#This Row],[Nachname]]&lt;&gt;"",Mannschaftsmeldebogen!$C$18,"")</f>
        <v/>
      </c>
      <c r="E170" s="2" t="str">
        <f>IF(Mannschaftsmeldebogen!D211&lt;&gt;"",Mannschaftsmeldebogen!D211,"")</f>
        <v/>
      </c>
      <c r="F170" s="2" t="str">
        <f>IF(Mannschaftsmeldebogen!E211&lt;&gt;"",Mannschaftsmeldebogen!E211,"")</f>
        <v/>
      </c>
      <c r="G170" s="2" t="str">
        <f>IF(Mannschaftsmeldebogen!F211&lt;&gt;"",Mannschaftsmeldebogen!F211,"")</f>
        <v/>
      </c>
      <c r="H170" s="2" t="str">
        <f>IF(Mannschaftsmeldebogen!G211&lt;&gt;"",Mannschaftsmeldebogen!G211,"")</f>
        <v/>
      </c>
      <c r="I170" s="2" t="str">
        <f>IF(Mannschaftsmeldebogen!H211&lt;&gt;"",Mannschaftsmeldebogen!H211,"")</f>
        <v/>
      </c>
    </row>
    <row r="171" spans="2:9" x14ac:dyDescent="0.15">
      <c r="B171" s="2" t="str">
        <f>IF(Tabelle18[[#This Row],[Nachname]]&lt;&gt;"",Mannschaftsmeldebogen!$B$3,"")</f>
        <v/>
      </c>
      <c r="C171" s="2" t="str">
        <f>IF(Tabelle18[[#This Row],[Nachname]]&lt;&gt;"",Mannschaftsmeldebogen!$B$18,"")</f>
        <v/>
      </c>
      <c r="D171" s="2" t="str">
        <f>IF(Tabelle18[[#This Row],[Nachname]]&lt;&gt;"",Mannschaftsmeldebogen!$C$18,"")</f>
        <v/>
      </c>
      <c r="E171" s="2" t="str">
        <f>IF(Mannschaftsmeldebogen!D212&lt;&gt;"",Mannschaftsmeldebogen!D212,"")</f>
        <v/>
      </c>
      <c r="F171" s="2" t="str">
        <f>IF(Mannschaftsmeldebogen!E212&lt;&gt;"",Mannschaftsmeldebogen!E212,"")</f>
        <v/>
      </c>
      <c r="G171" s="2" t="str">
        <f>IF(Mannschaftsmeldebogen!F212&lt;&gt;"",Mannschaftsmeldebogen!F212,"")</f>
        <v/>
      </c>
      <c r="H171" s="2" t="str">
        <f>IF(Mannschaftsmeldebogen!G212&lt;&gt;"",Mannschaftsmeldebogen!G212,"")</f>
        <v/>
      </c>
      <c r="I171" s="2" t="str">
        <f>IF(Mannschaftsmeldebogen!H212&lt;&gt;"",Mannschaftsmeldebogen!H212,"")</f>
        <v/>
      </c>
    </row>
    <row r="172" spans="2:9" x14ac:dyDescent="0.15">
      <c r="B172" s="2" t="str">
        <f>IF(Tabelle18[[#This Row],[Nachname]]&lt;&gt;"",Mannschaftsmeldebogen!$B$3,"")</f>
        <v/>
      </c>
      <c r="C172" s="2" t="str">
        <f>IF(Tabelle18[[#This Row],[Nachname]]&lt;&gt;"",Mannschaftsmeldebogen!$B$18,"")</f>
        <v/>
      </c>
      <c r="D172" s="2" t="str">
        <f>IF(Tabelle18[[#This Row],[Nachname]]&lt;&gt;"",Mannschaftsmeldebogen!$C$18,"")</f>
        <v/>
      </c>
      <c r="E172" s="2" t="str">
        <f>IF(Mannschaftsmeldebogen!D213&lt;&gt;"",Mannschaftsmeldebogen!D213,"")</f>
        <v/>
      </c>
      <c r="F172" s="2" t="str">
        <f>IF(Mannschaftsmeldebogen!E213&lt;&gt;"",Mannschaftsmeldebogen!E213,"")</f>
        <v/>
      </c>
      <c r="G172" s="2" t="str">
        <f>IF(Mannschaftsmeldebogen!F213&lt;&gt;"",Mannschaftsmeldebogen!F213,"")</f>
        <v/>
      </c>
      <c r="H172" s="2" t="str">
        <f>IF(Mannschaftsmeldebogen!G213&lt;&gt;"",Mannschaftsmeldebogen!G213,"")</f>
        <v/>
      </c>
      <c r="I172" s="2" t="str">
        <f>IF(Mannschaftsmeldebogen!H213&lt;&gt;"",Mannschaftsmeldebogen!H213,"")</f>
        <v/>
      </c>
    </row>
    <row r="173" spans="2:9" x14ac:dyDescent="0.15">
      <c r="B173" s="2" t="str">
        <f>IF(Tabelle18[[#This Row],[Nachname]]&lt;&gt;"",Mannschaftsmeldebogen!$B$3,"")</f>
        <v/>
      </c>
      <c r="C173" s="2" t="str">
        <f>IF(Tabelle18[[#This Row],[Nachname]]&lt;&gt;"",Mannschaftsmeldebogen!$B$18,"")</f>
        <v/>
      </c>
      <c r="D173" s="2" t="str">
        <f>IF(Tabelle18[[#This Row],[Nachname]]&lt;&gt;"",Mannschaftsmeldebogen!$C$18,"")</f>
        <v/>
      </c>
      <c r="E173" s="2" t="str">
        <f>IF(Mannschaftsmeldebogen!D214&lt;&gt;"",Mannschaftsmeldebogen!D214,"")</f>
        <v/>
      </c>
      <c r="F173" s="2" t="str">
        <f>IF(Mannschaftsmeldebogen!E214&lt;&gt;"",Mannschaftsmeldebogen!E214,"")</f>
        <v/>
      </c>
      <c r="G173" s="2" t="str">
        <f>IF(Mannschaftsmeldebogen!F214&lt;&gt;"",Mannschaftsmeldebogen!F214,"")</f>
        <v/>
      </c>
      <c r="H173" s="2" t="str">
        <f>IF(Mannschaftsmeldebogen!G214&lt;&gt;"",Mannschaftsmeldebogen!G214,"")</f>
        <v/>
      </c>
      <c r="I173" s="2" t="str">
        <f>IF(Mannschaftsmeldebogen!H214&lt;&gt;"",Mannschaftsmeldebogen!H214,"")</f>
        <v/>
      </c>
    </row>
    <row r="174" spans="2:9" x14ac:dyDescent="0.15">
      <c r="B174" s="2" t="str">
        <f>IF(Tabelle18[[#This Row],[Nachname]]&lt;&gt;"",Mannschaftsmeldebogen!$B$3,"")</f>
        <v/>
      </c>
      <c r="C174" s="2" t="str">
        <f>IF(Tabelle18[[#This Row],[Nachname]]&lt;&gt;"",Mannschaftsmeldebogen!$B$18,"")</f>
        <v/>
      </c>
      <c r="D174" s="2" t="str">
        <f>IF(Tabelle18[[#This Row],[Nachname]]&lt;&gt;"",Mannschaftsmeldebogen!$C$18,"")</f>
        <v/>
      </c>
      <c r="E174" s="2" t="str">
        <f>IF(Mannschaftsmeldebogen!D215&lt;&gt;"",Mannschaftsmeldebogen!D215,"")</f>
        <v/>
      </c>
      <c r="F174" s="2" t="str">
        <f>IF(Mannschaftsmeldebogen!E215&lt;&gt;"",Mannschaftsmeldebogen!E215,"")</f>
        <v/>
      </c>
      <c r="G174" s="2" t="str">
        <f>IF(Mannschaftsmeldebogen!F215&lt;&gt;"",Mannschaftsmeldebogen!F215,"")</f>
        <v/>
      </c>
      <c r="H174" s="2" t="str">
        <f>IF(Mannschaftsmeldebogen!G215&lt;&gt;"",Mannschaftsmeldebogen!G215,"")</f>
        <v/>
      </c>
      <c r="I174" s="2" t="str">
        <f>IF(Mannschaftsmeldebogen!H215&lt;&gt;"",Mannschaftsmeldebogen!H215,"")</f>
        <v/>
      </c>
    </row>
    <row r="175" spans="2:9" x14ac:dyDescent="0.15">
      <c r="B175" s="2" t="str">
        <f>IF(Tabelle18[[#This Row],[Nachname]]&lt;&gt;"",Mannschaftsmeldebogen!$B$3,"")</f>
        <v/>
      </c>
      <c r="C175" s="2" t="str">
        <f>IF(Tabelle18[[#This Row],[Nachname]]&lt;&gt;"",Mannschaftsmeldebogen!$B$18,"")</f>
        <v/>
      </c>
      <c r="D175" s="2" t="str">
        <f>IF(Tabelle18[[#This Row],[Nachname]]&lt;&gt;"",Mannschaftsmeldebogen!$C$18,"")</f>
        <v/>
      </c>
      <c r="E175" s="2" t="str">
        <f>IF(Mannschaftsmeldebogen!D216&lt;&gt;"",Mannschaftsmeldebogen!D216,"")</f>
        <v/>
      </c>
      <c r="F175" s="2" t="str">
        <f>IF(Mannschaftsmeldebogen!E216&lt;&gt;"",Mannschaftsmeldebogen!E216,"")</f>
        <v/>
      </c>
      <c r="G175" s="2" t="str">
        <f>IF(Mannschaftsmeldebogen!F216&lt;&gt;"",Mannschaftsmeldebogen!F216,"")</f>
        <v/>
      </c>
      <c r="H175" s="2" t="str">
        <f>IF(Mannschaftsmeldebogen!G216&lt;&gt;"",Mannschaftsmeldebogen!G216,"")</f>
        <v/>
      </c>
      <c r="I175" s="2" t="str">
        <f>IF(Mannschaftsmeldebogen!H216&lt;&gt;"",Mannschaftsmeldebogen!H216,"")</f>
        <v/>
      </c>
    </row>
    <row r="176" spans="2:9" x14ac:dyDescent="0.15">
      <c r="B176" s="2" t="str">
        <f>IF(Tabelle18[[#This Row],[Nachname]]&lt;&gt;"",Mannschaftsmeldebogen!$B$3,"")</f>
        <v/>
      </c>
      <c r="C176" s="2" t="str">
        <f>IF(Tabelle18[[#This Row],[Nachname]]&lt;&gt;"",Mannschaftsmeldebogen!$B$18,"")</f>
        <v/>
      </c>
      <c r="D176" s="2" t="str">
        <f>IF(Tabelle18[[#This Row],[Nachname]]&lt;&gt;"",Mannschaftsmeldebogen!$C$18,"")</f>
        <v/>
      </c>
      <c r="E176" s="2" t="str">
        <f>IF(Mannschaftsmeldebogen!D217&lt;&gt;"",Mannschaftsmeldebogen!D217,"")</f>
        <v/>
      </c>
      <c r="F176" s="2" t="str">
        <f>IF(Mannschaftsmeldebogen!E217&lt;&gt;"",Mannschaftsmeldebogen!E217,"")</f>
        <v/>
      </c>
      <c r="G176" s="2" t="str">
        <f>IF(Mannschaftsmeldebogen!F217&lt;&gt;"",Mannschaftsmeldebogen!F217,"")</f>
        <v/>
      </c>
      <c r="H176" s="2" t="str">
        <f>IF(Mannschaftsmeldebogen!G217&lt;&gt;"",Mannschaftsmeldebogen!G217,"")</f>
        <v/>
      </c>
      <c r="I176" s="2" t="str">
        <f>IF(Mannschaftsmeldebogen!H217&lt;&gt;"",Mannschaftsmeldebogen!H217,"")</f>
        <v/>
      </c>
    </row>
    <row r="177" spans="2:9" x14ac:dyDescent="0.15">
      <c r="B177" s="2" t="str">
        <f>IF(Tabelle18[[#This Row],[Nachname]]&lt;&gt;"",Mannschaftsmeldebogen!$B$3,"")</f>
        <v/>
      </c>
      <c r="C177" s="2" t="str">
        <f>IF(Tabelle18[[#This Row],[Nachname]]&lt;&gt;"",Mannschaftsmeldebogen!$B$18,"")</f>
        <v/>
      </c>
      <c r="D177" s="2" t="str">
        <f>IF(Tabelle18[[#This Row],[Nachname]]&lt;&gt;"",Mannschaftsmeldebogen!$C$18,"")</f>
        <v/>
      </c>
      <c r="E177" s="2" t="str">
        <f>IF(Mannschaftsmeldebogen!D218&lt;&gt;"",Mannschaftsmeldebogen!D218,"")</f>
        <v/>
      </c>
      <c r="F177" s="2" t="str">
        <f>IF(Mannschaftsmeldebogen!E218&lt;&gt;"",Mannschaftsmeldebogen!E218,"")</f>
        <v/>
      </c>
      <c r="G177" s="2" t="str">
        <f>IF(Mannschaftsmeldebogen!F218&lt;&gt;"",Mannschaftsmeldebogen!F218,"")</f>
        <v/>
      </c>
      <c r="H177" s="2" t="str">
        <f>IF(Mannschaftsmeldebogen!G218&lt;&gt;"",Mannschaftsmeldebogen!G218,"")</f>
        <v/>
      </c>
      <c r="I177" s="2" t="str">
        <f>IF(Mannschaftsmeldebogen!H218&lt;&gt;"",Mannschaftsmeldebogen!H218,"")</f>
        <v/>
      </c>
    </row>
    <row r="178" spans="2:9" x14ac:dyDescent="0.15">
      <c r="B178" s="2" t="str">
        <f>IF(Tabelle18[[#This Row],[Nachname]]&lt;&gt;"",Mannschaftsmeldebogen!$B$3,"")</f>
        <v/>
      </c>
      <c r="C178" s="2" t="str">
        <f>IF(Tabelle18[[#This Row],[Nachname]]&lt;&gt;"",Mannschaftsmeldebogen!$B$18,"")</f>
        <v/>
      </c>
      <c r="D178" s="2" t="str">
        <f>IF(Tabelle18[[#This Row],[Nachname]]&lt;&gt;"",Mannschaftsmeldebogen!$C$18,"")</f>
        <v/>
      </c>
      <c r="E178" s="2" t="str">
        <f>IF(Mannschaftsmeldebogen!D219&lt;&gt;"",Mannschaftsmeldebogen!D219,"")</f>
        <v/>
      </c>
      <c r="F178" s="2" t="str">
        <f>IF(Mannschaftsmeldebogen!E219&lt;&gt;"",Mannschaftsmeldebogen!E219,"")</f>
        <v/>
      </c>
      <c r="G178" s="2" t="str">
        <f>IF(Mannschaftsmeldebogen!F219&lt;&gt;"",Mannschaftsmeldebogen!F219,"")</f>
        <v/>
      </c>
      <c r="H178" s="2" t="str">
        <f>IF(Mannschaftsmeldebogen!G219&lt;&gt;"",Mannschaftsmeldebogen!G219,"")</f>
        <v/>
      </c>
      <c r="I178" s="2" t="str">
        <f>IF(Mannschaftsmeldebogen!H219&lt;&gt;"",Mannschaftsmeldebogen!H219,"")</f>
        <v/>
      </c>
    </row>
    <row r="179" spans="2:9" x14ac:dyDescent="0.15">
      <c r="B179" s="2" t="str">
        <f>IF(Tabelle18[[#This Row],[Nachname]]&lt;&gt;"",Mannschaftsmeldebogen!$B$3,"")</f>
        <v/>
      </c>
      <c r="C179" s="2" t="str">
        <f>IF(Tabelle18[[#This Row],[Nachname]]&lt;&gt;"",Mannschaftsmeldebogen!$B$19,"")</f>
        <v/>
      </c>
      <c r="D179" s="2" t="str">
        <f>IF(Tabelle18[[#This Row],[Nachname]]&lt;&gt;"",Mannschaftsmeldebogen!$C$19,"")</f>
        <v/>
      </c>
      <c r="E179" s="2" t="str">
        <f>IF(Mannschaftsmeldebogen!D222&lt;&gt;"",Mannschaftsmeldebogen!D222,"")</f>
        <v/>
      </c>
      <c r="F179" s="2" t="str">
        <f>IF(Mannschaftsmeldebogen!E222&lt;&gt;"",Mannschaftsmeldebogen!E222,"")</f>
        <v/>
      </c>
      <c r="G179" s="2" t="str">
        <f>IF(Mannschaftsmeldebogen!F222&lt;&gt;"",Mannschaftsmeldebogen!F222,"")</f>
        <v/>
      </c>
      <c r="H179" s="2" t="str">
        <f>IF(Mannschaftsmeldebogen!G222&lt;&gt;"",Mannschaftsmeldebogen!G222,"")</f>
        <v/>
      </c>
      <c r="I179" s="2" t="str">
        <f>IF(Mannschaftsmeldebogen!H222&lt;&gt;"",Mannschaftsmeldebogen!H222,"")</f>
        <v/>
      </c>
    </row>
    <row r="180" spans="2:9" x14ac:dyDescent="0.15">
      <c r="B180" s="2" t="str">
        <f>IF(Tabelle18[[#This Row],[Nachname]]&lt;&gt;"",Mannschaftsmeldebogen!$B$3,"")</f>
        <v/>
      </c>
      <c r="C180" s="2" t="str">
        <f>IF(Tabelle18[[#This Row],[Nachname]]&lt;&gt;"",Mannschaftsmeldebogen!$B$19,"")</f>
        <v/>
      </c>
      <c r="D180" s="2" t="str">
        <f>IF(Tabelle18[[#This Row],[Nachname]]&lt;&gt;"",Mannschaftsmeldebogen!$C$19,"")</f>
        <v/>
      </c>
      <c r="E180" s="2" t="str">
        <f>IF(Mannschaftsmeldebogen!D223&lt;&gt;"",Mannschaftsmeldebogen!D223,"")</f>
        <v/>
      </c>
      <c r="F180" s="2" t="str">
        <f>IF(Mannschaftsmeldebogen!E223&lt;&gt;"",Mannschaftsmeldebogen!E223,"")</f>
        <v/>
      </c>
      <c r="G180" s="2" t="str">
        <f>IF(Mannschaftsmeldebogen!F223&lt;&gt;"",Mannschaftsmeldebogen!F223,"")</f>
        <v/>
      </c>
      <c r="H180" s="2" t="str">
        <f>IF(Mannschaftsmeldebogen!G223&lt;&gt;"",Mannschaftsmeldebogen!G223,"")</f>
        <v/>
      </c>
      <c r="I180" s="2" t="str">
        <f>IF(Mannschaftsmeldebogen!H223&lt;&gt;"",Mannschaftsmeldebogen!H223,"")</f>
        <v/>
      </c>
    </row>
    <row r="181" spans="2:9" x14ac:dyDescent="0.15">
      <c r="B181" s="2" t="str">
        <f>IF(Tabelle18[[#This Row],[Nachname]]&lt;&gt;"",Mannschaftsmeldebogen!$B$3,"")</f>
        <v/>
      </c>
      <c r="C181" s="2" t="str">
        <f>IF(Tabelle18[[#This Row],[Nachname]]&lt;&gt;"",Mannschaftsmeldebogen!$B$19,"")</f>
        <v/>
      </c>
      <c r="D181" s="2" t="str">
        <f>IF(Tabelle18[[#This Row],[Nachname]]&lt;&gt;"",Mannschaftsmeldebogen!$C$19,"")</f>
        <v/>
      </c>
      <c r="E181" s="2" t="str">
        <f>IF(Mannschaftsmeldebogen!D224&lt;&gt;"",Mannschaftsmeldebogen!D224,"")</f>
        <v/>
      </c>
      <c r="F181" s="2" t="str">
        <f>IF(Mannschaftsmeldebogen!E224&lt;&gt;"",Mannschaftsmeldebogen!E224,"")</f>
        <v/>
      </c>
      <c r="G181" s="2" t="str">
        <f>IF(Mannschaftsmeldebogen!F224&lt;&gt;"",Mannschaftsmeldebogen!F224,"")</f>
        <v/>
      </c>
      <c r="H181" s="2" t="str">
        <f>IF(Mannschaftsmeldebogen!G224&lt;&gt;"",Mannschaftsmeldebogen!G224,"")</f>
        <v/>
      </c>
      <c r="I181" s="2" t="str">
        <f>IF(Mannschaftsmeldebogen!H224&lt;&gt;"",Mannschaftsmeldebogen!H224,"")</f>
        <v/>
      </c>
    </row>
    <row r="182" spans="2:9" x14ac:dyDescent="0.15">
      <c r="B182" s="2" t="str">
        <f>IF(Tabelle18[[#This Row],[Nachname]]&lt;&gt;"",Mannschaftsmeldebogen!$B$3,"")</f>
        <v/>
      </c>
      <c r="C182" s="2" t="str">
        <f>IF(Tabelle18[[#This Row],[Nachname]]&lt;&gt;"",Mannschaftsmeldebogen!$B$19,"")</f>
        <v/>
      </c>
      <c r="D182" s="2" t="str">
        <f>IF(Tabelle18[[#This Row],[Nachname]]&lt;&gt;"",Mannschaftsmeldebogen!$C$19,"")</f>
        <v/>
      </c>
      <c r="E182" s="2" t="str">
        <f>IF(Mannschaftsmeldebogen!D225&lt;&gt;"",Mannschaftsmeldebogen!D225,"")</f>
        <v/>
      </c>
      <c r="F182" s="2" t="str">
        <f>IF(Mannschaftsmeldebogen!E225&lt;&gt;"",Mannschaftsmeldebogen!E225,"")</f>
        <v/>
      </c>
      <c r="G182" s="2" t="str">
        <f>IF(Mannschaftsmeldebogen!F225&lt;&gt;"",Mannschaftsmeldebogen!F225,"")</f>
        <v/>
      </c>
      <c r="H182" s="2" t="str">
        <f>IF(Mannschaftsmeldebogen!G225&lt;&gt;"",Mannschaftsmeldebogen!G225,"")</f>
        <v/>
      </c>
      <c r="I182" s="2" t="str">
        <f>IF(Mannschaftsmeldebogen!H225&lt;&gt;"",Mannschaftsmeldebogen!H225,"")</f>
        <v/>
      </c>
    </row>
    <row r="183" spans="2:9" x14ac:dyDescent="0.15">
      <c r="B183" s="2" t="str">
        <f>IF(Tabelle18[[#This Row],[Nachname]]&lt;&gt;"",Mannschaftsmeldebogen!$B$3,"")</f>
        <v/>
      </c>
      <c r="C183" s="2" t="str">
        <f>IF(Tabelle18[[#This Row],[Nachname]]&lt;&gt;"",Mannschaftsmeldebogen!$B$19,"")</f>
        <v/>
      </c>
      <c r="D183" s="2" t="str">
        <f>IF(Tabelle18[[#This Row],[Nachname]]&lt;&gt;"",Mannschaftsmeldebogen!$C$19,"")</f>
        <v/>
      </c>
      <c r="E183" s="2" t="str">
        <f>IF(Mannschaftsmeldebogen!D226&lt;&gt;"",Mannschaftsmeldebogen!D226,"")</f>
        <v/>
      </c>
      <c r="F183" s="2" t="str">
        <f>IF(Mannschaftsmeldebogen!E226&lt;&gt;"",Mannschaftsmeldebogen!E226,"")</f>
        <v/>
      </c>
      <c r="G183" s="2" t="str">
        <f>IF(Mannschaftsmeldebogen!F226&lt;&gt;"",Mannschaftsmeldebogen!F226,"")</f>
        <v/>
      </c>
      <c r="H183" s="2" t="str">
        <f>IF(Mannschaftsmeldebogen!G226&lt;&gt;"",Mannschaftsmeldebogen!G226,"")</f>
        <v/>
      </c>
      <c r="I183" s="2" t="str">
        <f>IF(Mannschaftsmeldebogen!H226&lt;&gt;"",Mannschaftsmeldebogen!H226,"")</f>
        <v/>
      </c>
    </row>
    <row r="184" spans="2:9" x14ac:dyDescent="0.15">
      <c r="B184" s="2" t="str">
        <f>IF(Tabelle18[[#This Row],[Nachname]]&lt;&gt;"",Mannschaftsmeldebogen!$B$3,"")</f>
        <v/>
      </c>
      <c r="C184" s="2" t="str">
        <f>IF(Tabelle18[[#This Row],[Nachname]]&lt;&gt;"",Mannschaftsmeldebogen!$B$19,"")</f>
        <v/>
      </c>
      <c r="D184" s="2" t="str">
        <f>IF(Tabelle18[[#This Row],[Nachname]]&lt;&gt;"",Mannschaftsmeldebogen!$C$19,"")</f>
        <v/>
      </c>
      <c r="E184" s="2" t="str">
        <f>IF(Mannschaftsmeldebogen!D227&lt;&gt;"",Mannschaftsmeldebogen!D227,"")</f>
        <v/>
      </c>
      <c r="F184" s="2" t="str">
        <f>IF(Mannschaftsmeldebogen!E227&lt;&gt;"",Mannschaftsmeldebogen!E227,"")</f>
        <v/>
      </c>
      <c r="G184" s="2" t="str">
        <f>IF(Mannschaftsmeldebogen!F227&lt;&gt;"",Mannschaftsmeldebogen!F227,"")</f>
        <v/>
      </c>
      <c r="H184" s="2" t="str">
        <f>IF(Mannschaftsmeldebogen!G227&lt;&gt;"",Mannschaftsmeldebogen!G227,"")</f>
        <v/>
      </c>
      <c r="I184" s="2" t="str">
        <f>IF(Mannschaftsmeldebogen!H227&lt;&gt;"",Mannschaftsmeldebogen!H227,"")</f>
        <v/>
      </c>
    </row>
    <row r="185" spans="2:9" x14ac:dyDescent="0.15">
      <c r="B185" s="2" t="str">
        <f>IF(Tabelle18[[#This Row],[Nachname]]&lt;&gt;"",Mannschaftsmeldebogen!$B$3,"")</f>
        <v/>
      </c>
      <c r="C185" s="2" t="str">
        <f>IF(Tabelle18[[#This Row],[Nachname]]&lt;&gt;"",Mannschaftsmeldebogen!$B$19,"")</f>
        <v/>
      </c>
      <c r="D185" s="2" t="str">
        <f>IF(Tabelle18[[#This Row],[Nachname]]&lt;&gt;"",Mannschaftsmeldebogen!$C$19,"")</f>
        <v/>
      </c>
      <c r="E185" s="2" t="str">
        <f>IF(Mannschaftsmeldebogen!D228&lt;&gt;"",Mannschaftsmeldebogen!D228,"")</f>
        <v/>
      </c>
      <c r="F185" s="2" t="str">
        <f>IF(Mannschaftsmeldebogen!E228&lt;&gt;"",Mannschaftsmeldebogen!E228,"")</f>
        <v/>
      </c>
      <c r="G185" s="2" t="str">
        <f>IF(Mannschaftsmeldebogen!F228&lt;&gt;"",Mannschaftsmeldebogen!F228,"")</f>
        <v/>
      </c>
      <c r="H185" s="2" t="str">
        <f>IF(Mannschaftsmeldebogen!G228&lt;&gt;"",Mannschaftsmeldebogen!G228,"")</f>
        <v/>
      </c>
      <c r="I185" s="2" t="str">
        <f>IF(Mannschaftsmeldebogen!H228&lt;&gt;"",Mannschaftsmeldebogen!H228,"")</f>
        <v/>
      </c>
    </row>
    <row r="186" spans="2:9" x14ac:dyDescent="0.15">
      <c r="B186" s="2" t="str">
        <f>IF(Tabelle18[[#This Row],[Nachname]]&lt;&gt;"",Mannschaftsmeldebogen!$B$3,"")</f>
        <v/>
      </c>
      <c r="C186" s="2" t="str">
        <f>IF(Tabelle18[[#This Row],[Nachname]]&lt;&gt;"",Mannschaftsmeldebogen!$B$19,"")</f>
        <v/>
      </c>
      <c r="D186" s="2" t="str">
        <f>IF(Tabelle18[[#This Row],[Nachname]]&lt;&gt;"",Mannschaftsmeldebogen!$C$19,"")</f>
        <v/>
      </c>
      <c r="E186" s="2" t="str">
        <f>IF(Mannschaftsmeldebogen!D229&lt;&gt;"",Mannschaftsmeldebogen!D229,"")</f>
        <v/>
      </c>
      <c r="F186" s="2" t="str">
        <f>IF(Mannschaftsmeldebogen!E229&lt;&gt;"",Mannschaftsmeldebogen!E229,"")</f>
        <v/>
      </c>
      <c r="G186" s="2" t="str">
        <f>IF(Mannschaftsmeldebogen!F229&lt;&gt;"",Mannschaftsmeldebogen!F229,"")</f>
        <v/>
      </c>
      <c r="H186" s="2" t="str">
        <f>IF(Mannschaftsmeldebogen!G229&lt;&gt;"",Mannschaftsmeldebogen!G229,"")</f>
        <v/>
      </c>
      <c r="I186" s="2" t="str">
        <f>IF(Mannschaftsmeldebogen!H229&lt;&gt;"",Mannschaftsmeldebogen!H229,"")</f>
        <v/>
      </c>
    </row>
    <row r="187" spans="2:9" x14ac:dyDescent="0.15">
      <c r="B187" s="2" t="str">
        <f>IF(Tabelle18[[#This Row],[Nachname]]&lt;&gt;"",Mannschaftsmeldebogen!$B$3,"")</f>
        <v/>
      </c>
      <c r="C187" s="2" t="str">
        <f>IF(Tabelle18[[#This Row],[Nachname]]&lt;&gt;"",Mannschaftsmeldebogen!$B$19,"")</f>
        <v/>
      </c>
      <c r="D187" s="2" t="str">
        <f>IF(Tabelle18[[#This Row],[Nachname]]&lt;&gt;"",Mannschaftsmeldebogen!$C$19,"")</f>
        <v/>
      </c>
      <c r="E187" s="2" t="str">
        <f>IF(Mannschaftsmeldebogen!D230&lt;&gt;"",Mannschaftsmeldebogen!D230,"")</f>
        <v/>
      </c>
      <c r="F187" s="2" t="str">
        <f>IF(Mannschaftsmeldebogen!E230&lt;&gt;"",Mannschaftsmeldebogen!E230,"")</f>
        <v/>
      </c>
      <c r="G187" s="2" t="str">
        <f>IF(Mannschaftsmeldebogen!F230&lt;&gt;"",Mannschaftsmeldebogen!F230,"")</f>
        <v/>
      </c>
      <c r="H187" s="2" t="str">
        <f>IF(Mannschaftsmeldebogen!G230&lt;&gt;"",Mannschaftsmeldebogen!G230,"")</f>
        <v/>
      </c>
      <c r="I187" s="2" t="str">
        <f>IF(Mannschaftsmeldebogen!H230&lt;&gt;"",Mannschaftsmeldebogen!H230,"")</f>
        <v/>
      </c>
    </row>
    <row r="188" spans="2:9" x14ac:dyDescent="0.15">
      <c r="B188" s="2" t="str">
        <f>IF(Tabelle18[[#This Row],[Nachname]]&lt;&gt;"",Mannschaftsmeldebogen!$B$3,"")</f>
        <v/>
      </c>
      <c r="C188" s="2" t="str">
        <f>IF(Tabelle18[[#This Row],[Nachname]]&lt;&gt;"",Mannschaftsmeldebogen!$B$19,"")</f>
        <v/>
      </c>
      <c r="D188" s="2" t="str">
        <f>IF(Tabelle18[[#This Row],[Nachname]]&lt;&gt;"",Mannschaftsmeldebogen!$C$19,"")</f>
        <v/>
      </c>
      <c r="E188" s="2" t="str">
        <f>IF(Mannschaftsmeldebogen!D231&lt;&gt;"",Mannschaftsmeldebogen!D231,"")</f>
        <v/>
      </c>
      <c r="F188" s="2" t="str">
        <f>IF(Mannschaftsmeldebogen!E231&lt;&gt;"",Mannschaftsmeldebogen!E231,"")</f>
        <v/>
      </c>
      <c r="G188" s="2" t="str">
        <f>IF(Mannschaftsmeldebogen!F231&lt;&gt;"",Mannschaftsmeldebogen!F231,"")</f>
        <v/>
      </c>
      <c r="H188" s="2" t="str">
        <f>IF(Mannschaftsmeldebogen!G231&lt;&gt;"",Mannschaftsmeldebogen!G231,"")</f>
        <v/>
      </c>
      <c r="I188" s="2" t="str">
        <f>IF(Mannschaftsmeldebogen!H231&lt;&gt;"",Mannschaftsmeldebogen!H231,"")</f>
        <v/>
      </c>
    </row>
    <row r="189" spans="2:9" x14ac:dyDescent="0.15">
      <c r="B189" s="2" t="str">
        <f>IF(Tabelle18[[#This Row],[Nachname]]&lt;&gt;"",Mannschaftsmeldebogen!$B$3,"")</f>
        <v/>
      </c>
      <c r="C189" s="2" t="str">
        <f>IF(Tabelle18[[#This Row],[Nachname]]&lt;&gt;"",Mannschaftsmeldebogen!$B$19,"")</f>
        <v/>
      </c>
      <c r="D189" s="2" t="str">
        <f>IF(Tabelle18[[#This Row],[Nachname]]&lt;&gt;"",Mannschaftsmeldebogen!$C$19,"")</f>
        <v/>
      </c>
      <c r="E189" s="2" t="str">
        <f>IF(Mannschaftsmeldebogen!D232&lt;&gt;"",Mannschaftsmeldebogen!D232,"")</f>
        <v/>
      </c>
      <c r="F189" s="2" t="str">
        <f>IF(Mannschaftsmeldebogen!E232&lt;&gt;"",Mannschaftsmeldebogen!E232,"")</f>
        <v/>
      </c>
      <c r="G189" s="2" t="str">
        <f>IF(Mannschaftsmeldebogen!F232&lt;&gt;"",Mannschaftsmeldebogen!F232,"")</f>
        <v/>
      </c>
      <c r="H189" s="2" t="str">
        <f>IF(Mannschaftsmeldebogen!G232&lt;&gt;"",Mannschaftsmeldebogen!G232,"")</f>
        <v/>
      </c>
      <c r="I189" s="2" t="str">
        <f>IF(Mannschaftsmeldebogen!H232&lt;&gt;"",Mannschaftsmeldebogen!H232,"")</f>
        <v/>
      </c>
    </row>
    <row r="190" spans="2:9" x14ac:dyDescent="0.15">
      <c r="B190" s="2" t="str">
        <f>IF(Tabelle18[[#This Row],[Nachname]]&lt;&gt;"",Mannschaftsmeldebogen!$B$3,"")</f>
        <v/>
      </c>
      <c r="C190" s="2" t="str">
        <f>IF(Tabelle18[[#This Row],[Nachname]]&lt;&gt;"",Mannschaftsmeldebogen!$B$19,"")</f>
        <v/>
      </c>
      <c r="D190" s="2" t="str">
        <f>IF(Tabelle18[[#This Row],[Nachname]]&lt;&gt;"",Mannschaftsmeldebogen!$C$19,"")</f>
        <v/>
      </c>
      <c r="E190" s="2" t="str">
        <f>IF(Mannschaftsmeldebogen!D233&lt;&gt;"",Mannschaftsmeldebogen!D233,"")</f>
        <v/>
      </c>
      <c r="F190" s="2" t="str">
        <f>IF(Mannschaftsmeldebogen!E233&lt;&gt;"",Mannschaftsmeldebogen!E233,"")</f>
        <v/>
      </c>
      <c r="G190" s="2" t="str">
        <f>IF(Mannschaftsmeldebogen!F233&lt;&gt;"",Mannschaftsmeldebogen!F233,"")</f>
        <v/>
      </c>
      <c r="H190" s="2" t="str">
        <f>IF(Mannschaftsmeldebogen!G233&lt;&gt;"",Mannschaftsmeldebogen!G233,"")</f>
        <v/>
      </c>
      <c r="I190" s="2" t="str">
        <f>IF(Mannschaftsmeldebogen!H233&lt;&gt;"",Mannschaftsmeldebogen!H233,"")</f>
        <v/>
      </c>
    </row>
    <row r="191" spans="2:9" x14ac:dyDescent="0.15">
      <c r="B191" s="2" t="str">
        <f>IF(Tabelle18[[#This Row],[Nachname]]&lt;&gt;"",Mannschaftsmeldebogen!$B$3,"")</f>
        <v/>
      </c>
      <c r="C191" s="2" t="str">
        <f>IF(Tabelle18[[#This Row],[Nachname]]&lt;&gt;"",Mannschaftsmeldebogen!$B$19,"")</f>
        <v/>
      </c>
      <c r="D191" s="2" t="str">
        <f>IF(Tabelle18[[#This Row],[Nachname]]&lt;&gt;"",Mannschaftsmeldebogen!$C$19,"")</f>
        <v/>
      </c>
      <c r="E191" s="2" t="str">
        <f>IF(Mannschaftsmeldebogen!D234&lt;&gt;"",Mannschaftsmeldebogen!D234,"")</f>
        <v/>
      </c>
      <c r="F191" s="2" t="str">
        <f>IF(Mannschaftsmeldebogen!E234&lt;&gt;"",Mannschaftsmeldebogen!E234,"")</f>
        <v/>
      </c>
      <c r="G191" s="2" t="str">
        <f>IF(Mannschaftsmeldebogen!F234&lt;&gt;"",Mannschaftsmeldebogen!F234,"")</f>
        <v/>
      </c>
      <c r="H191" s="2" t="str">
        <f>IF(Mannschaftsmeldebogen!G234&lt;&gt;"",Mannschaftsmeldebogen!G234,"")</f>
        <v/>
      </c>
      <c r="I191" s="2" t="str">
        <f>IF(Mannschaftsmeldebogen!H234&lt;&gt;"",Mannschaftsmeldebogen!H234,"")</f>
        <v/>
      </c>
    </row>
    <row r="192" spans="2:9" x14ac:dyDescent="0.15">
      <c r="B192" s="2" t="str">
        <f>IF(Tabelle18[[#This Row],[Nachname]]&lt;&gt;"",Mannschaftsmeldebogen!$B$3,"")</f>
        <v/>
      </c>
      <c r="C192" s="2" t="str">
        <f>IF(Tabelle18[[#This Row],[Nachname]]&lt;&gt;"",Mannschaftsmeldebogen!$B$19,"")</f>
        <v/>
      </c>
      <c r="D192" s="2" t="str">
        <f>IF(Tabelle18[[#This Row],[Nachname]]&lt;&gt;"",Mannschaftsmeldebogen!$C$19,"")</f>
        <v/>
      </c>
      <c r="E192" s="2" t="str">
        <f>IF(Mannschaftsmeldebogen!D235&lt;&gt;"",Mannschaftsmeldebogen!D235,"")</f>
        <v/>
      </c>
      <c r="F192" s="2" t="str">
        <f>IF(Mannschaftsmeldebogen!E235&lt;&gt;"",Mannschaftsmeldebogen!E235,"")</f>
        <v/>
      </c>
      <c r="G192" s="2" t="str">
        <f>IF(Mannschaftsmeldebogen!F235&lt;&gt;"",Mannschaftsmeldebogen!F235,"")</f>
        <v/>
      </c>
      <c r="H192" s="2" t="str">
        <f>IF(Mannschaftsmeldebogen!G235&lt;&gt;"",Mannschaftsmeldebogen!G235,"")</f>
        <v/>
      </c>
      <c r="I192" s="2" t="str">
        <f>IF(Mannschaftsmeldebogen!H235&lt;&gt;"",Mannschaftsmeldebogen!H235,"")</f>
        <v/>
      </c>
    </row>
    <row r="193" spans="2:9" x14ac:dyDescent="0.15">
      <c r="B193" s="2" t="str">
        <f>IF(Tabelle18[[#This Row],[Nachname]]&lt;&gt;"",Mannschaftsmeldebogen!$B$3,"")</f>
        <v/>
      </c>
      <c r="C193" s="2" t="str">
        <f>IF(Tabelle18[[#This Row],[Nachname]]&lt;&gt;"",Mannschaftsmeldebogen!$B$19,"")</f>
        <v/>
      </c>
      <c r="D193" s="2" t="str">
        <f>IF(Tabelle18[[#This Row],[Nachname]]&lt;&gt;"",Mannschaftsmeldebogen!$C$19,"")</f>
        <v/>
      </c>
      <c r="E193" s="2" t="str">
        <f>IF(Mannschaftsmeldebogen!D236&lt;&gt;"",Mannschaftsmeldebogen!D236,"")</f>
        <v/>
      </c>
      <c r="F193" s="2" t="str">
        <f>IF(Mannschaftsmeldebogen!E236&lt;&gt;"",Mannschaftsmeldebogen!E236,"")</f>
        <v/>
      </c>
      <c r="G193" s="2" t="str">
        <f>IF(Mannschaftsmeldebogen!F236&lt;&gt;"",Mannschaftsmeldebogen!F236,"")</f>
        <v/>
      </c>
      <c r="H193" s="2" t="str">
        <f>IF(Mannschaftsmeldebogen!G236&lt;&gt;"",Mannschaftsmeldebogen!G236,"")</f>
        <v/>
      </c>
      <c r="I193" s="2" t="str">
        <f>IF(Mannschaftsmeldebogen!H236&lt;&gt;"",Mannschaftsmeldebogen!H236,"")</f>
        <v/>
      </c>
    </row>
    <row r="194" spans="2:9" x14ac:dyDescent="0.15">
      <c r="B194" s="2" t="str">
        <f>IF(Tabelle18[[#This Row],[Nachname]]&lt;&gt;"",Mannschaftsmeldebogen!$B$3,"")</f>
        <v/>
      </c>
      <c r="C194" s="2" t="str">
        <f>IF(Tabelle18[[#This Row],[Nachname]]&lt;&gt;"",Mannschaftsmeldebogen!$B$19,"")</f>
        <v/>
      </c>
      <c r="D194" s="2" t="str">
        <f>IF(Tabelle18[[#This Row],[Nachname]]&lt;&gt;"",Mannschaftsmeldebogen!$C$19,"")</f>
        <v/>
      </c>
      <c r="E194" s="2" t="str">
        <f>IF(Mannschaftsmeldebogen!D237&lt;&gt;"",Mannschaftsmeldebogen!D237,"")</f>
        <v/>
      </c>
      <c r="F194" s="2" t="str">
        <f>IF(Mannschaftsmeldebogen!E237&lt;&gt;"",Mannschaftsmeldebogen!E237,"")</f>
        <v/>
      </c>
      <c r="G194" s="2" t="str">
        <f>IF(Mannschaftsmeldebogen!F237&lt;&gt;"",Mannschaftsmeldebogen!F237,"")</f>
        <v/>
      </c>
      <c r="H194" s="2" t="str">
        <f>IF(Mannschaftsmeldebogen!G237&lt;&gt;"",Mannschaftsmeldebogen!G237,"")</f>
        <v/>
      </c>
      <c r="I194" s="2" t="str">
        <f>IF(Mannschaftsmeldebogen!H237&lt;&gt;"",Mannschaftsmeldebogen!H237,"")</f>
        <v/>
      </c>
    </row>
    <row r="195" spans="2:9" x14ac:dyDescent="0.15">
      <c r="B195" s="2" t="str">
        <f>IF(Tabelle18[[#This Row],[Nachname]]&lt;&gt;"",Mannschaftsmeldebogen!$B$3,"")</f>
        <v/>
      </c>
      <c r="C195" s="2" t="str">
        <f>IF(Tabelle18[[#This Row],[Nachname]]&lt;&gt;"",Mannschaftsmeldebogen!$B$20,"")</f>
        <v/>
      </c>
      <c r="D195" s="2" t="str">
        <f>IF(Tabelle18[[#This Row],[Nachname]]&lt;&gt;"",Mannschaftsmeldebogen!$C$20,"")</f>
        <v/>
      </c>
      <c r="E195" s="2" t="str">
        <f>IF(Mannschaftsmeldebogen!D240&lt;&gt;"",Mannschaftsmeldebogen!D240,"")</f>
        <v/>
      </c>
      <c r="F195" s="2" t="str">
        <f>IF(Mannschaftsmeldebogen!E240&lt;&gt;"",Mannschaftsmeldebogen!E240,"")</f>
        <v/>
      </c>
      <c r="G195" s="2" t="str">
        <f>IF(Mannschaftsmeldebogen!F240&lt;&gt;"",Mannschaftsmeldebogen!F240,"")</f>
        <v/>
      </c>
      <c r="H195" s="2" t="str">
        <f>IF(Mannschaftsmeldebogen!G240&lt;&gt;"",Mannschaftsmeldebogen!G240,"")</f>
        <v/>
      </c>
      <c r="I195" s="2" t="str">
        <f>IF(Mannschaftsmeldebogen!H240&lt;&gt;"",Mannschaftsmeldebogen!H240,"")</f>
        <v/>
      </c>
    </row>
    <row r="196" spans="2:9" x14ac:dyDescent="0.15">
      <c r="B196" s="2" t="str">
        <f>IF(Tabelle18[[#This Row],[Nachname]]&lt;&gt;"",Mannschaftsmeldebogen!$B$3,"")</f>
        <v/>
      </c>
      <c r="C196" s="2" t="str">
        <f>IF(Tabelle18[[#This Row],[Nachname]]&lt;&gt;"",Mannschaftsmeldebogen!$B$20,"")</f>
        <v/>
      </c>
      <c r="D196" s="2" t="str">
        <f>IF(Tabelle18[[#This Row],[Nachname]]&lt;&gt;"",Mannschaftsmeldebogen!$C$20,"")</f>
        <v/>
      </c>
      <c r="E196" s="2" t="str">
        <f>IF(Mannschaftsmeldebogen!D241&lt;&gt;"",Mannschaftsmeldebogen!D241,"")</f>
        <v/>
      </c>
      <c r="F196" s="2" t="str">
        <f>IF(Mannschaftsmeldebogen!E241&lt;&gt;"",Mannschaftsmeldebogen!E241,"")</f>
        <v/>
      </c>
      <c r="G196" s="2" t="str">
        <f>IF(Mannschaftsmeldebogen!F241&lt;&gt;"",Mannschaftsmeldebogen!F241,"")</f>
        <v/>
      </c>
      <c r="H196" s="2" t="str">
        <f>IF(Mannschaftsmeldebogen!G241&lt;&gt;"",Mannschaftsmeldebogen!G241,"")</f>
        <v/>
      </c>
      <c r="I196" s="2" t="str">
        <f>IF(Mannschaftsmeldebogen!H241&lt;&gt;"",Mannschaftsmeldebogen!H241,"")</f>
        <v/>
      </c>
    </row>
    <row r="197" spans="2:9" x14ac:dyDescent="0.15">
      <c r="B197" s="2" t="str">
        <f>IF(Tabelle18[[#This Row],[Nachname]]&lt;&gt;"",Mannschaftsmeldebogen!$B$3,"")</f>
        <v/>
      </c>
      <c r="C197" s="2" t="str">
        <f>IF(Tabelle18[[#This Row],[Nachname]]&lt;&gt;"",Mannschaftsmeldebogen!$B$20,"")</f>
        <v/>
      </c>
      <c r="D197" s="2" t="str">
        <f>IF(Tabelle18[[#This Row],[Nachname]]&lt;&gt;"",Mannschaftsmeldebogen!$C$20,"")</f>
        <v/>
      </c>
      <c r="E197" s="2" t="str">
        <f>IF(Mannschaftsmeldebogen!D242&lt;&gt;"",Mannschaftsmeldebogen!D242,"")</f>
        <v/>
      </c>
      <c r="F197" s="2" t="str">
        <f>IF(Mannschaftsmeldebogen!E242&lt;&gt;"",Mannschaftsmeldebogen!E242,"")</f>
        <v/>
      </c>
      <c r="G197" s="2" t="str">
        <f>IF(Mannschaftsmeldebogen!F242&lt;&gt;"",Mannschaftsmeldebogen!F242,"")</f>
        <v/>
      </c>
      <c r="H197" s="2" t="str">
        <f>IF(Mannschaftsmeldebogen!G242&lt;&gt;"",Mannschaftsmeldebogen!G242,"")</f>
        <v/>
      </c>
      <c r="I197" s="2" t="str">
        <f>IF(Mannschaftsmeldebogen!H242&lt;&gt;"",Mannschaftsmeldebogen!H242,"")</f>
        <v/>
      </c>
    </row>
    <row r="198" spans="2:9" x14ac:dyDescent="0.15">
      <c r="B198" s="2" t="str">
        <f>IF(Tabelle18[[#This Row],[Nachname]]&lt;&gt;"",Mannschaftsmeldebogen!$B$3,"")</f>
        <v/>
      </c>
      <c r="C198" s="2" t="str">
        <f>IF(Tabelle18[[#This Row],[Nachname]]&lt;&gt;"",Mannschaftsmeldebogen!$B$20,"")</f>
        <v/>
      </c>
      <c r="D198" s="2" t="str">
        <f>IF(Tabelle18[[#This Row],[Nachname]]&lt;&gt;"",Mannschaftsmeldebogen!$C$20,"")</f>
        <v/>
      </c>
      <c r="E198" s="2" t="str">
        <f>IF(Mannschaftsmeldebogen!D243&lt;&gt;"",Mannschaftsmeldebogen!D243,"")</f>
        <v/>
      </c>
      <c r="F198" s="2" t="str">
        <f>IF(Mannschaftsmeldebogen!E243&lt;&gt;"",Mannschaftsmeldebogen!E243,"")</f>
        <v/>
      </c>
      <c r="G198" s="2" t="str">
        <f>IF(Mannschaftsmeldebogen!F243&lt;&gt;"",Mannschaftsmeldebogen!F243,"")</f>
        <v/>
      </c>
      <c r="H198" s="2" t="str">
        <f>IF(Mannschaftsmeldebogen!G243&lt;&gt;"",Mannschaftsmeldebogen!G243,"")</f>
        <v/>
      </c>
      <c r="I198" s="2" t="str">
        <f>IF(Mannschaftsmeldebogen!H243&lt;&gt;"",Mannschaftsmeldebogen!H243,"")</f>
        <v/>
      </c>
    </row>
    <row r="199" spans="2:9" x14ac:dyDescent="0.15">
      <c r="B199" s="2" t="str">
        <f>IF(Tabelle18[[#This Row],[Nachname]]&lt;&gt;"",Mannschaftsmeldebogen!$B$3,"")</f>
        <v/>
      </c>
      <c r="C199" s="2" t="str">
        <f>IF(Tabelle18[[#This Row],[Nachname]]&lt;&gt;"",Mannschaftsmeldebogen!$B$20,"")</f>
        <v/>
      </c>
      <c r="D199" s="2" t="str">
        <f>IF(Tabelle18[[#This Row],[Nachname]]&lt;&gt;"",Mannschaftsmeldebogen!$C$20,"")</f>
        <v/>
      </c>
      <c r="E199" s="2" t="str">
        <f>IF(Mannschaftsmeldebogen!D244&lt;&gt;"",Mannschaftsmeldebogen!D244,"")</f>
        <v/>
      </c>
      <c r="F199" s="2" t="str">
        <f>IF(Mannschaftsmeldebogen!E244&lt;&gt;"",Mannschaftsmeldebogen!E244,"")</f>
        <v/>
      </c>
      <c r="G199" s="2" t="str">
        <f>IF(Mannschaftsmeldebogen!F244&lt;&gt;"",Mannschaftsmeldebogen!F244,"")</f>
        <v/>
      </c>
      <c r="H199" s="2" t="str">
        <f>IF(Mannschaftsmeldebogen!G244&lt;&gt;"",Mannschaftsmeldebogen!G244,"")</f>
        <v/>
      </c>
      <c r="I199" s="2" t="str">
        <f>IF(Mannschaftsmeldebogen!H244&lt;&gt;"",Mannschaftsmeldebogen!H244,"")</f>
        <v/>
      </c>
    </row>
    <row r="200" spans="2:9" x14ac:dyDescent="0.15">
      <c r="B200" s="2" t="str">
        <f>IF(Tabelle18[[#This Row],[Nachname]]&lt;&gt;"",Mannschaftsmeldebogen!$B$3,"")</f>
        <v/>
      </c>
      <c r="C200" s="2" t="str">
        <f>IF(Tabelle18[[#This Row],[Nachname]]&lt;&gt;"",Mannschaftsmeldebogen!$B$20,"")</f>
        <v/>
      </c>
      <c r="D200" s="2" t="str">
        <f>IF(Tabelle18[[#This Row],[Nachname]]&lt;&gt;"",Mannschaftsmeldebogen!$C$20,"")</f>
        <v/>
      </c>
      <c r="E200" s="2" t="str">
        <f>IF(Mannschaftsmeldebogen!D245&lt;&gt;"",Mannschaftsmeldebogen!D245,"")</f>
        <v/>
      </c>
      <c r="F200" s="2" t="str">
        <f>IF(Mannschaftsmeldebogen!E245&lt;&gt;"",Mannschaftsmeldebogen!E245,"")</f>
        <v/>
      </c>
      <c r="G200" s="2" t="str">
        <f>IF(Mannschaftsmeldebogen!F245&lt;&gt;"",Mannschaftsmeldebogen!F245,"")</f>
        <v/>
      </c>
      <c r="H200" s="2" t="str">
        <f>IF(Mannschaftsmeldebogen!G245&lt;&gt;"",Mannschaftsmeldebogen!G245,"")</f>
        <v/>
      </c>
      <c r="I200" s="2" t="str">
        <f>IF(Mannschaftsmeldebogen!H245&lt;&gt;"",Mannschaftsmeldebogen!H245,"")</f>
        <v/>
      </c>
    </row>
    <row r="201" spans="2:9" x14ac:dyDescent="0.15">
      <c r="B201" s="2" t="str">
        <f>IF(Tabelle18[[#This Row],[Nachname]]&lt;&gt;"",Mannschaftsmeldebogen!$B$3,"")</f>
        <v/>
      </c>
      <c r="C201" s="2" t="str">
        <f>IF(Tabelle18[[#This Row],[Nachname]]&lt;&gt;"",Mannschaftsmeldebogen!$B$20,"")</f>
        <v/>
      </c>
      <c r="D201" s="2" t="str">
        <f>IF(Tabelle18[[#This Row],[Nachname]]&lt;&gt;"",Mannschaftsmeldebogen!$C$20,"")</f>
        <v/>
      </c>
      <c r="E201" s="2" t="str">
        <f>IF(Mannschaftsmeldebogen!D246&lt;&gt;"",Mannschaftsmeldebogen!D246,"")</f>
        <v/>
      </c>
      <c r="F201" s="2" t="str">
        <f>IF(Mannschaftsmeldebogen!E246&lt;&gt;"",Mannschaftsmeldebogen!E246,"")</f>
        <v/>
      </c>
      <c r="G201" s="2" t="str">
        <f>IF(Mannschaftsmeldebogen!F246&lt;&gt;"",Mannschaftsmeldebogen!F246,"")</f>
        <v/>
      </c>
      <c r="H201" s="2" t="str">
        <f>IF(Mannschaftsmeldebogen!G246&lt;&gt;"",Mannschaftsmeldebogen!G246,"")</f>
        <v/>
      </c>
      <c r="I201" s="2" t="str">
        <f>IF(Mannschaftsmeldebogen!H246&lt;&gt;"",Mannschaftsmeldebogen!H246,"")</f>
        <v/>
      </c>
    </row>
    <row r="202" spans="2:9" x14ac:dyDescent="0.15">
      <c r="B202" s="2" t="str">
        <f>IF(Tabelle18[[#This Row],[Nachname]]&lt;&gt;"",Mannschaftsmeldebogen!$B$3,"")</f>
        <v/>
      </c>
      <c r="C202" s="2" t="str">
        <f>IF(Tabelle18[[#This Row],[Nachname]]&lt;&gt;"",Mannschaftsmeldebogen!$B$20,"")</f>
        <v/>
      </c>
      <c r="D202" s="2" t="str">
        <f>IF(Tabelle18[[#This Row],[Nachname]]&lt;&gt;"",Mannschaftsmeldebogen!$C$20,"")</f>
        <v/>
      </c>
      <c r="E202" s="2" t="str">
        <f>IF(Mannschaftsmeldebogen!D247&lt;&gt;"",Mannschaftsmeldebogen!D247,"")</f>
        <v/>
      </c>
      <c r="F202" s="2" t="str">
        <f>IF(Mannschaftsmeldebogen!E247&lt;&gt;"",Mannschaftsmeldebogen!E247,"")</f>
        <v/>
      </c>
      <c r="G202" s="2" t="str">
        <f>IF(Mannschaftsmeldebogen!F247&lt;&gt;"",Mannschaftsmeldebogen!F247,"")</f>
        <v/>
      </c>
      <c r="H202" s="2" t="str">
        <f>IF(Mannschaftsmeldebogen!G247&lt;&gt;"",Mannschaftsmeldebogen!G247,"")</f>
        <v/>
      </c>
      <c r="I202" s="2" t="str">
        <f>IF(Mannschaftsmeldebogen!H247&lt;&gt;"",Mannschaftsmeldebogen!H247,"")</f>
        <v/>
      </c>
    </row>
    <row r="203" spans="2:9" x14ac:dyDescent="0.15">
      <c r="B203" s="2" t="str">
        <f>IF(Tabelle18[[#This Row],[Nachname]]&lt;&gt;"",Mannschaftsmeldebogen!$B$3,"")</f>
        <v/>
      </c>
      <c r="C203" s="2" t="str">
        <f>IF(Tabelle18[[#This Row],[Nachname]]&lt;&gt;"",Mannschaftsmeldebogen!$B$20,"")</f>
        <v/>
      </c>
      <c r="D203" s="2" t="str">
        <f>IF(Tabelle18[[#This Row],[Nachname]]&lt;&gt;"",Mannschaftsmeldebogen!$C$20,"")</f>
        <v/>
      </c>
      <c r="E203" s="2" t="str">
        <f>IF(Mannschaftsmeldebogen!D248&lt;&gt;"",Mannschaftsmeldebogen!D248,"")</f>
        <v/>
      </c>
      <c r="F203" s="2" t="str">
        <f>IF(Mannschaftsmeldebogen!E248&lt;&gt;"",Mannschaftsmeldebogen!E248,"")</f>
        <v/>
      </c>
      <c r="G203" s="2" t="str">
        <f>IF(Mannschaftsmeldebogen!F248&lt;&gt;"",Mannschaftsmeldebogen!F248,"")</f>
        <v/>
      </c>
      <c r="H203" s="2" t="str">
        <f>IF(Mannschaftsmeldebogen!G248&lt;&gt;"",Mannschaftsmeldebogen!G248,"")</f>
        <v/>
      </c>
      <c r="I203" s="2" t="str">
        <f>IF(Mannschaftsmeldebogen!H248&lt;&gt;"",Mannschaftsmeldebogen!H248,"")</f>
        <v/>
      </c>
    </row>
    <row r="204" spans="2:9" x14ac:dyDescent="0.15">
      <c r="B204" s="2" t="str">
        <f>IF(Tabelle18[[#This Row],[Nachname]]&lt;&gt;"",Mannschaftsmeldebogen!$B$3,"")</f>
        <v/>
      </c>
      <c r="C204" s="2" t="str">
        <f>IF(Tabelle18[[#This Row],[Nachname]]&lt;&gt;"",Mannschaftsmeldebogen!$B$20,"")</f>
        <v/>
      </c>
      <c r="D204" s="2" t="str">
        <f>IF(Tabelle18[[#This Row],[Nachname]]&lt;&gt;"",Mannschaftsmeldebogen!$C$20,"")</f>
        <v/>
      </c>
      <c r="E204" s="2" t="str">
        <f>IF(Mannschaftsmeldebogen!D249&lt;&gt;"",Mannschaftsmeldebogen!D249,"")</f>
        <v/>
      </c>
      <c r="F204" s="2" t="str">
        <f>IF(Mannschaftsmeldebogen!E249&lt;&gt;"",Mannschaftsmeldebogen!E249,"")</f>
        <v/>
      </c>
      <c r="G204" s="2" t="str">
        <f>IF(Mannschaftsmeldebogen!F249&lt;&gt;"",Mannschaftsmeldebogen!F249,"")</f>
        <v/>
      </c>
      <c r="H204" s="2" t="str">
        <f>IF(Mannschaftsmeldebogen!G249&lt;&gt;"",Mannschaftsmeldebogen!G249,"")</f>
        <v/>
      </c>
      <c r="I204" s="2" t="str">
        <f>IF(Mannschaftsmeldebogen!H249&lt;&gt;"",Mannschaftsmeldebogen!H249,"")</f>
        <v/>
      </c>
    </row>
    <row r="205" spans="2:9" x14ac:dyDescent="0.15">
      <c r="B205" s="2" t="str">
        <f>IF(Tabelle18[[#This Row],[Nachname]]&lt;&gt;"",Mannschaftsmeldebogen!$B$3,"")</f>
        <v/>
      </c>
      <c r="C205" s="2" t="str">
        <f>IF(Tabelle18[[#This Row],[Nachname]]&lt;&gt;"",Mannschaftsmeldebogen!$B$20,"")</f>
        <v/>
      </c>
      <c r="D205" s="2" t="str">
        <f>IF(Tabelle18[[#This Row],[Nachname]]&lt;&gt;"",Mannschaftsmeldebogen!$C$20,"")</f>
        <v/>
      </c>
      <c r="E205" s="2" t="str">
        <f>IF(Mannschaftsmeldebogen!D250&lt;&gt;"",Mannschaftsmeldebogen!D250,"")</f>
        <v/>
      </c>
      <c r="F205" s="2" t="str">
        <f>IF(Mannschaftsmeldebogen!E250&lt;&gt;"",Mannschaftsmeldebogen!E250,"")</f>
        <v/>
      </c>
      <c r="G205" s="2" t="str">
        <f>IF(Mannschaftsmeldebogen!F250&lt;&gt;"",Mannschaftsmeldebogen!F250,"")</f>
        <v/>
      </c>
      <c r="H205" s="2" t="str">
        <f>IF(Mannschaftsmeldebogen!G250&lt;&gt;"",Mannschaftsmeldebogen!G250,"")</f>
        <v/>
      </c>
      <c r="I205" s="2" t="str">
        <f>IF(Mannschaftsmeldebogen!H250&lt;&gt;"",Mannschaftsmeldebogen!H250,"")</f>
        <v/>
      </c>
    </row>
    <row r="206" spans="2:9" x14ac:dyDescent="0.15">
      <c r="B206" s="2" t="str">
        <f>IF(Tabelle18[[#This Row],[Nachname]]&lt;&gt;"",Mannschaftsmeldebogen!$B$3,"")</f>
        <v/>
      </c>
      <c r="C206" s="2" t="str">
        <f>IF(Tabelle18[[#This Row],[Nachname]]&lt;&gt;"",Mannschaftsmeldebogen!$B$20,"")</f>
        <v/>
      </c>
      <c r="D206" s="2" t="str">
        <f>IF(Tabelle18[[#This Row],[Nachname]]&lt;&gt;"",Mannschaftsmeldebogen!$C$20,"")</f>
        <v/>
      </c>
      <c r="E206" s="2" t="str">
        <f>IF(Mannschaftsmeldebogen!D251&lt;&gt;"",Mannschaftsmeldebogen!D251,"")</f>
        <v/>
      </c>
      <c r="F206" s="2" t="str">
        <f>IF(Mannschaftsmeldebogen!E251&lt;&gt;"",Mannschaftsmeldebogen!E251,"")</f>
        <v/>
      </c>
      <c r="G206" s="2" t="str">
        <f>IF(Mannschaftsmeldebogen!F251&lt;&gt;"",Mannschaftsmeldebogen!F251,"")</f>
        <v/>
      </c>
      <c r="H206" s="2" t="str">
        <f>IF(Mannschaftsmeldebogen!G251&lt;&gt;"",Mannschaftsmeldebogen!G251,"")</f>
        <v/>
      </c>
      <c r="I206" s="2" t="str">
        <f>IF(Mannschaftsmeldebogen!H251&lt;&gt;"",Mannschaftsmeldebogen!H251,"")</f>
        <v/>
      </c>
    </row>
    <row r="207" spans="2:9" x14ac:dyDescent="0.15">
      <c r="B207" s="2" t="str">
        <f>IF(Tabelle18[[#This Row],[Nachname]]&lt;&gt;"",Mannschaftsmeldebogen!$B$3,"")</f>
        <v/>
      </c>
      <c r="C207" s="2" t="str">
        <f>IF(Tabelle18[[#This Row],[Nachname]]&lt;&gt;"",Mannschaftsmeldebogen!$B$20,"")</f>
        <v/>
      </c>
      <c r="D207" s="2" t="str">
        <f>IF(Tabelle18[[#This Row],[Nachname]]&lt;&gt;"",Mannschaftsmeldebogen!$C$20,"")</f>
        <v/>
      </c>
      <c r="E207" s="2" t="str">
        <f>IF(Mannschaftsmeldebogen!D252&lt;&gt;"",Mannschaftsmeldebogen!D252,"")</f>
        <v/>
      </c>
      <c r="F207" s="2" t="str">
        <f>IF(Mannschaftsmeldebogen!E252&lt;&gt;"",Mannschaftsmeldebogen!E252,"")</f>
        <v/>
      </c>
      <c r="G207" s="2" t="str">
        <f>IF(Mannschaftsmeldebogen!F252&lt;&gt;"",Mannschaftsmeldebogen!F252,"")</f>
        <v/>
      </c>
      <c r="H207" s="2" t="str">
        <f>IF(Mannschaftsmeldebogen!G252&lt;&gt;"",Mannschaftsmeldebogen!G252,"")</f>
        <v/>
      </c>
      <c r="I207" s="2" t="str">
        <f>IF(Mannschaftsmeldebogen!H252&lt;&gt;"",Mannschaftsmeldebogen!H252,"")</f>
        <v/>
      </c>
    </row>
    <row r="208" spans="2:9" x14ac:dyDescent="0.15">
      <c r="B208" s="2" t="str">
        <f>IF(Tabelle18[[#This Row],[Nachname]]&lt;&gt;"",Mannschaftsmeldebogen!$B$3,"")</f>
        <v/>
      </c>
      <c r="C208" s="2" t="str">
        <f>IF(Tabelle18[[#This Row],[Nachname]]&lt;&gt;"",Mannschaftsmeldebogen!$B$20,"")</f>
        <v/>
      </c>
      <c r="D208" s="2" t="str">
        <f>IF(Tabelle18[[#This Row],[Nachname]]&lt;&gt;"",Mannschaftsmeldebogen!$C$20,"")</f>
        <v/>
      </c>
      <c r="E208" s="2" t="str">
        <f>IF(Mannschaftsmeldebogen!D253&lt;&gt;"",Mannschaftsmeldebogen!D253,"")</f>
        <v/>
      </c>
      <c r="F208" s="2" t="str">
        <f>IF(Mannschaftsmeldebogen!E253&lt;&gt;"",Mannschaftsmeldebogen!E253,"")</f>
        <v/>
      </c>
      <c r="G208" s="2" t="str">
        <f>IF(Mannschaftsmeldebogen!F253&lt;&gt;"",Mannschaftsmeldebogen!F253,"")</f>
        <v/>
      </c>
      <c r="H208" s="2" t="str">
        <f>IF(Mannschaftsmeldebogen!G253&lt;&gt;"",Mannschaftsmeldebogen!G253,"")</f>
        <v/>
      </c>
      <c r="I208" s="2" t="str">
        <f>IF(Mannschaftsmeldebogen!H253&lt;&gt;"",Mannschaftsmeldebogen!H253,"")</f>
        <v/>
      </c>
    </row>
    <row r="209" spans="2:9" x14ac:dyDescent="0.15">
      <c r="B209" s="2" t="str">
        <f>IF(Tabelle18[[#This Row],[Nachname]]&lt;&gt;"",Mannschaftsmeldebogen!$B$3,"")</f>
        <v/>
      </c>
      <c r="C209" s="2" t="str">
        <f>IF(Tabelle18[[#This Row],[Nachname]]&lt;&gt;"",Mannschaftsmeldebogen!$B$20,"")</f>
        <v/>
      </c>
      <c r="D209" s="2" t="str">
        <f>IF(Tabelle18[[#This Row],[Nachname]]&lt;&gt;"",Mannschaftsmeldebogen!$C$20,"")</f>
        <v/>
      </c>
      <c r="E209" s="2" t="str">
        <f>IF(Mannschaftsmeldebogen!D254&lt;&gt;"",Mannschaftsmeldebogen!D254,"")</f>
        <v/>
      </c>
      <c r="F209" s="2" t="str">
        <f>IF(Mannschaftsmeldebogen!E254&lt;&gt;"",Mannschaftsmeldebogen!E254,"")</f>
        <v/>
      </c>
      <c r="G209" s="2" t="str">
        <f>IF(Mannschaftsmeldebogen!F254&lt;&gt;"",Mannschaftsmeldebogen!F254,"")</f>
        <v/>
      </c>
      <c r="H209" s="2" t="str">
        <f>IF(Mannschaftsmeldebogen!G254&lt;&gt;"",Mannschaftsmeldebogen!G254,"")</f>
        <v/>
      </c>
      <c r="I209" s="2" t="str">
        <f>IF(Mannschaftsmeldebogen!H254&lt;&gt;"",Mannschaftsmeldebogen!H254,"")</f>
        <v/>
      </c>
    </row>
    <row r="210" spans="2:9" x14ac:dyDescent="0.15">
      <c r="B210" s="2" t="str">
        <f>IF(Tabelle18[[#This Row],[Nachname]]&lt;&gt;"",Mannschaftsmeldebogen!$B$3,"")</f>
        <v/>
      </c>
      <c r="C210" s="2" t="str">
        <f>IF(Tabelle18[[#This Row],[Nachname]]&lt;&gt;"",Mannschaftsmeldebogen!$B$20,"")</f>
        <v/>
      </c>
      <c r="D210" s="2" t="str">
        <f>IF(Tabelle18[[#This Row],[Nachname]]&lt;&gt;"",Mannschaftsmeldebogen!$C$20,"")</f>
        <v/>
      </c>
      <c r="E210" s="2" t="str">
        <f>IF(Mannschaftsmeldebogen!D255&lt;&gt;"",Mannschaftsmeldebogen!D255,"")</f>
        <v/>
      </c>
      <c r="F210" s="2" t="str">
        <f>IF(Mannschaftsmeldebogen!E255&lt;&gt;"",Mannschaftsmeldebogen!E255,"")</f>
        <v/>
      </c>
      <c r="G210" s="2" t="str">
        <f>IF(Mannschaftsmeldebogen!F255&lt;&gt;"",Mannschaftsmeldebogen!F255,"")</f>
        <v/>
      </c>
      <c r="H210" s="2" t="str">
        <f>IF(Mannschaftsmeldebogen!G255&lt;&gt;"",Mannschaftsmeldebogen!G255,"")</f>
        <v/>
      </c>
      <c r="I210" s="2" t="str">
        <f>IF(Mannschaftsmeldebogen!H255&lt;&gt;"",Mannschaftsmeldebogen!H255,"")</f>
        <v/>
      </c>
    </row>
  </sheetData>
  <sheetProtection algorithmName="SHA-512" hashValue="ykbM00fee0jxxlzX1qRrevNLpUqlnel965fntF8m3b5sV1F/Eg6H2jGoC6RLlrZdQXHJwy+VY5rZQJVlqBCTow==" saltValue="8+YluTRB+RCTMX76NuBy5Q==" spinCount="100000" sheet="1" objects="1" scenarios="1"/>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2:H34"/>
  <sheetViews>
    <sheetView zoomScaleNormal="100" workbookViewId="0">
      <selection activeCell="E28" sqref="E28"/>
    </sheetView>
  </sheetViews>
  <sheetFormatPr baseColWidth="10" defaultColWidth="10.83203125" defaultRowHeight="14" x14ac:dyDescent="0.15"/>
  <cols>
    <col min="1" max="1" width="2.5" style="4" customWidth="1"/>
    <col min="2" max="2" width="35.33203125" style="4" bestFit="1" customWidth="1"/>
    <col min="3" max="3" width="35.6640625" style="4" bestFit="1" customWidth="1"/>
    <col min="4" max="4" width="2.5" style="4" customWidth="1"/>
    <col min="5" max="5" width="35.5" style="4" bestFit="1" customWidth="1"/>
    <col min="6" max="6" width="10.83203125" style="4"/>
    <col min="7" max="7" width="2.5" style="4" customWidth="1"/>
    <col min="8" max="16384" width="10.83203125" style="4"/>
  </cols>
  <sheetData>
    <row r="2" spans="2:8" x14ac:dyDescent="0.15">
      <c r="B2" s="105" t="str">
        <f>RAW!B3</f>
        <v>43. Landesmeisterschaften</v>
      </c>
      <c r="C2" s="105"/>
      <c r="D2" s="31"/>
      <c r="E2" s="31"/>
      <c r="F2" s="31"/>
      <c r="G2" s="31"/>
      <c r="H2" s="32"/>
    </row>
    <row r="3" spans="2:8" x14ac:dyDescent="0.15">
      <c r="B3" s="106" t="str">
        <f>RAW!B6</f>
        <v>am Samstag, den 27. Juni, in Kiel</v>
      </c>
      <c r="C3" s="106"/>
      <c r="D3" s="3"/>
      <c r="E3" s="3"/>
      <c r="F3" s="3"/>
      <c r="G3" s="3"/>
    </row>
    <row r="4" spans="2:8" x14ac:dyDescent="0.15">
      <c r="B4" s="33"/>
      <c r="C4" s="33"/>
      <c r="D4" s="33"/>
      <c r="E4" s="33"/>
      <c r="F4" s="33"/>
      <c r="G4" s="33"/>
      <c r="H4" s="11"/>
    </row>
    <row r="5" spans="2:8" x14ac:dyDescent="0.15">
      <c r="B5" s="104" t="str">
        <f>RAW!B9</f>
        <v>Meldeschluss: 15. Mai 2026</v>
      </c>
      <c r="C5" s="104"/>
      <c r="D5" s="34"/>
      <c r="E5" s="33"/>
      <c r="F5" s="34"/>
      <c r="G5" s="34"/>
      <c r="H5" s="35"/>
    </row>
    <row r="7" spans="2:8" x14ac:dyDescent="0.15">
      <c r="B7" s="36" t="s">
        <v>12</v>
      </c>
      <c r="C7" s="52"/>
    </row>
    <row r="8" spans="2:8" x14ac:dyDescent="0.15">
      <c r="B8" s="38" t="s">
        <v>13</v>
      </c>
      <c r="C8" s="37"/>
    </row>
    <row r="9" spans="2:8" ht="6" customHeight="1" x14ac:dyDescent="0.15">
      <c r="B9" s="39"/>
      <c r="C9" s="40"/>
    </row>
    <row r="10" spans="2:8" x14ac:dyDescent="0.15">
      <c r="B10" s="36" t="s">
        <v>14</v>
      </c>
      <c r="C10" s="18"/>
      <c r="E10" s="110" t="s">
        <v>15</v>
      </c>
      <c r="F10" s="110"/>
    </row>
    <row r="11" spans="2:8" x14ac:dyDescent="0.15">
      <c r="B11" s="36" t="s">
        <v>16</v>
      </c>
      <c r="C11" s="18"/>
      <c r="E11" s="111" t="s">
        <v>17</v>
      </c>
      <c r="F11" s="111"/>
    </row>
    <row r="12" spans="2:8" x14ac:dyDescent="0.15">
      <c r="B12" s="36" t="s">
        <v>18</v>
      </c>
      <c r="C12" s="18"/>
      <c r="E12" s="111" t="s">
        <v>19</v>
      </c>
      <c r="F12" s="111"/>
    </row>
    <row r="13" spans="2:8" x14ac:dyDescent="0.15">
      <c r="B13" s="36" t="s">
        <v>20</v>
      </c>
      <c r="C13" s="63"/>
      <c r="E13" s="111" t="s">
        <v>21</v>
      </c>
      <c r="F13" s="111"/>
    </row>
    <row r="14" spans="2:8" ht="6" customHeight="1" x14ac:dyDescent="0.15">
      <c r="B14" s="39"/>
      <c r="C14" s="40"/>
    </row>
    <row r="15" spans="2:8" x14ac:dyDescent="0.15">
      <c r="B15" s="36" t="s">
        <v>22</v>
      </c>
      <c r="C15" s="18"/>
      <c r="E15" s="41" t="s">
        <v>23</v>
      </c>
      <c r="F15" s="42">
        <f>RAW!B12</f>
        <v>80</v>
      </c>
    </row>
    <row r="16" spans="2:8" x14ac:dyDescent="0.15">
      <c r="B16" s="38" t="s">
        <v>24</v>
      </c>
      <c r="C16" s="43">
        <f>IF(C15&lt;1,0,IF(AND(C15&gt;0,C15&lt;3),1,IF(AND(C15&gt;2,C15&lt;5),2,IF(AND(C15&gt;4,C15&lt;7),3,4))))</f>
        <v>0</v>
      </c>
      <c r="E16" s="41"/>
      <c r="F16" s="44"/>
    </row>
    <row r="17" spans="2:8" ht="6" customHeight="1" x14ac:dyDescent="0.15">
      <c r="B17" s="39"/>
      <c r="C17" s="40"/>
      <c r="E17" s="91"/>
      <c r="F17" s="45"/>
    </row>
    <row r="18" spans="2:8" x14ac:dyDescent="0.15">
      <c r="B18" s="36" t="s">
        <v>25</v>
      </c>
      <c r="C18" s="18"/>
      <c r="E18" s="41" t="s">
        <v>26</v>
      </c>
      <c r="F18" s="42">
        <f>RAW!B18</f>
        <v>100</v>
      </c>
    </row>
    <row r="19" spans="2:8" x14ac:dyDescent="0.15">
      <c r="B19" s="38" t="s">
        <v>27</v>
      </c>
      <c r="C19" s="43">
        <f>IF(C16-C18&lt;0,0,C16-C18)</f>
        <v>0</v>
      </c>
      <c r="E19" s="46"/>
      <c r="F19" s="42"/>
      <c r="H19" s="33"/>
    </row>
    <row r="20" spans="2:8" ht="6" customHeight="1" x14ac:dyDescent="0.15">
      <c r="B20" s="39"/>
      <c r="C20" s="40"/>
      <c r="H20" s="47"/>
    </row>
    <row r="21" spans="2:8" x14ac:dyDescent="0.15">
      <c r="B21" s="36" t="s">
        <v>28</v>
      </c>
      <c r="C21" s="18"/>
      <c r="H21" s="47"/>
    </row>
    <row r="22" spans="2:8" ht="6" customHeight="1" x14ac:dyDescent="0.15">
      <c r="B22" s="48"/>
      <c r="C22" s="40"/>
      <c r="H22" s="47"/>
    </row>
    <row r="23" spans="2:8" ht="15" thickBot="1" x14ac:dyDescent="0.2">
      <c r="B23" s="49" t="s">
        <v>29</v>
      </c>
      <c r="C23" s="50">
        <f>SUM((C15*F15),(C19*F18))</f>
        <v>0</v>
      </c>
    </row>
    <row r="24" spans="2:8" ht="14.5" customHeight="1" thickTop="1" x14ac:dyDescent="0.15">
      <c r="C24" s="3"/>
    </row>
    <row r="25" spans="2:8" x14ac:dyDescent="0.15">
      <c r="B25" s="108" t="str">
        <f>"Die ermittelten Kosten sind fristgerecht bis zum "&amp;TEXT(RAW!B39,"t. MMM. Jjjj ") &amp;TEXT(RAW!B40,"")</f>
        <v>Die ermittelten Kosten sind fristgerecht bis zum 31. Mai. 2026 auf das folgende Konto zu überweisen:</v>
      </c>
      <c r="C25" s="108"/>
    </row>
    <row r="26" spans="2:8" x14ac:dyDescent="0.15">
      <c r="B26" s="108"/>
      <c r="C26" s="108"/>
    </row>
    <row r="27" spans="2:8" ht="14.5" customHeight="1" x14ac:dyDescent="0.15">
      <c r="B27" s="93"/>
      <c r="C27" s="93"/>
    </row>
    <row r="28" spans="2:8" ht="14" customHeight="1" x14ac:dyDescent="0.15">
      <c r="B28" s="108" t="str">
        <f>TEXT(RAW!B43,"")&amp;TEXT(RAW!B44,"")</f>
        <v xml:space="preserve">SHTV Turnerjugend VR Bank zwischen den Meeren </v>
      </c>
      <c r="C28" s="108"/>
    </row>
    <row r="29" spans="2:8" ht="14" customHeight="1" x14ac:dyDescent="0.15">
      <c r="B29" s="108" t="str">
        <f>TEXT(RAW!B45,"")&amp;TEXT(RAW!B46,"")</f>
        <v xml:space="preserve">IBAN: DE76 2139 0008 0002527510, BIC: GENODEF1NSH </v>
      </c>
      <c r="C29" s="108"/>
    </row>
    <row r="30" spans="2:8" ht="14" customHeight="1" x14ac:dyDescent="0.15">
      <c r="B30" s="108" t="str">
        <f>TEXT(RAW!B47,"") &amp;TEXT(C7,"")</f>
        <v xml:space="preserve">Verwendungszweck: LM TGW 2026 + </v>
      </c>
      <c r="C30" s="108"/>
    </row>
    <row r="31" spans="2:8" s="10" customFormat="1" ht="14.5" customHeight="1" x14ac:dyDescent="0.15">
      <c r="B31" s="51"/>
      <c r="C31" s="51"/>
      <c r="E31" s="4"/>
    </row>
    <row r="32" spans="2:8" x14ac:dyDescent="0.15">
      <c r="B32" s="109" t="s">
        <v>30</v>
      </c>
      <c r="C32" s="109"/>
    </row>
    <row r="33" spans="2:3" x14ac:dyDescent="0.15">
      <c r="B33" s="107" t="s">
        <v>31</v>
      </c>
      <c r="C33" s="107"/>
    </row>
    <row r="34" spans="2:3" x14ac:dyDescent="0.15">
      <c r="B34" s="107"/>
      <c r="C34" s="107"/>
    </row>
  </sheetData>
  <sheetProtection algorithmName="SHA-512" hashValue="spyXUQy5nfdMmhLuYhRbJqWSBLjVwO7+nGpJRen49ks//OfD0g2R/dwLUojrdabq7vJ36k7sonwLXO/wTakuTg==" saltValue="3WbkJBq4KTD2lW8pGC7gxw==" spinCount="100000" sheet="1" objects="1" scenarios="1"/>
  <mergeCells count="13">
    <mergeCell ref="E10:F10"/>
    <mergeCell ref="E11:F11"/>
    <mergeCell ref="E12:F12"/>
    <mergeCell ref="E13:F13"/>
    <mergeCell ref="B30:C30"/>
    <mergeCell ref="B28:C28"/>
    <mergeCell ref="B29:C29"/>
    <mergeCell ref="B33:C34"/>
    <mergeCell ref="B2:C2"/>
    <mergeCell ref="B3:C3"/>
    <mergeCell ref="B5:C5"/>
    <mergeCell ref="B25:C26"/>
    <mergeCell ref="B32:C32"/>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RAW!$L$3:$L$4</xm:f>
          </x14:formula1>
          <xm:sqref>C21</xm:sqref>
        </x14:dataValidation>
        <x14:dataValidation type="list" allowBlank="1" showInputMessage="1" showErrorMessage="1" xr:uid="{00000000-0002-0000-0100-000003000000}">
          <x14:formula1>
            <xm:f>RAW!$J$3:$J$10</xm:f>
          </x14:formula1>
          <xm:sqref>C18</xm:sqref>
        </x14:dataValidation>
        <x14:dataValidation type="list" allowBlank="1" showInputMessage="1" showErrorMessage="1" xr:uid="{00000000-0002-0000-0100-000000000000}">
          <x14:formula1>
            <xm:f>RAW!$I$3:$I$16</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CBDC7-2E45-4FC1-B1E6-3519AE0FCB06}">
  <sheetPr>
    <tabColor theme="4"/>
  </sheetPr>
  <dimension ref="B2:H32"/>
  <sheetViews>
    <sheetView zoomScaleNormal="100" workbookViewId="0">
      <selection activeCell="C7" sqref="C7"/>
    </sheetView>
  </sheetViews>
  <sheetFormatPr baseColWidth="10" defaultColWidth="10.83203125" defaultRowHeight="14" x14ac:dyDescent="0.15"/>
  <cols>
    <col min="1" max="1" width="2.5" style="71" customWidth="1"/>
    <col min="2" max="2" width="35.33203125" style="71" bestFit="1" customWidth="1"/>
    <col min="3" max="3" width="35.6640625" style="71" bestFit="1" customWidth="1"/>
    <col min="4" max="4" width="2.5" style="71" customWidth="1"/>
    <col min="5" max="5" width="36.33203125" style="71" bestFit="1" customWidth="1"/>
    <col min="6" max="6" width="10.83203125" style="71"/>
    <col min="7" max="7" width="2.5" style="71" customWidth="1"/>
    <col min="8" max="16384" width="10.83203125" style="71"/>
  </cols>
  <sheetData>
    <row r="2" spans="2:8" x14ac:dyDescent="0.15">
      <c r="B2" s="113" t="str">
        <f>RAW!B3</f>
        <v>43. Landesmeisterschaften</v>
      </c>
      <c r="C2" s="113"/>
      <c r="D2" s="94"/>
      <c r="E2" s="94"/>
      <c r="F2" s="94"/>
      <c r="G2" s="94"/>
      <c r="H2" s="70"/>
    </row>
    <row r="3" spans="2:8" x14ac:dyDescent="0.15">
      <c r="B3" s="114" t="str">
        <f>RAW!B6</f>
        <v>am Samstag, den 27. Juni, in Kiel</v>
      </c>
      <c r="C3" s="114"/>
      <c r="D3" s="72"/>
      <c r="E3" s="72"/>
      <c r="F3" s="72"/>
      <c r="G3" s="72"/>
    </row>
    <row r="4" spans="2:8" x14ac:dyDescent="0.15">
      <c r="B4" s="72"/>
      <c r="C4" s="72"/>
      <c r="D4" s="72"/>
      <c r="E4" s="72"/>
      <c r="F4" s="72"/>
      <c r="G4" s="72"/>
      <c r="H4" s="96"/>
    </row>
    <row r="5" spans="2:8" x14ac:dyDescent="0.15">
      <c r="B5" s="114" t="str">
        <f>RAW!B9</f>
        <v>Meldeschluss: 15. Mai 2026</v>
      </c>
      <c r="C5" s="114"/>
      <c r="D5" s="72"/>
      <c r="E5" s="72"/>
      <c r="F5" s="72"/>
      <c r="G5" s="72"/>
    </row>
    <row r="7" spans="2:8" x14ac:dyDescent="0.15">
      <c r="B7" s="78" t="s">
        <v>12</v>
      </c>
      <c r="C7" s="79"/>
    </row>
    <row r="8" spans="2:8" ht="14" customHeight="1" x14ac:dyDescent="0.15">
      <c r="B8" s="80" t="s">
        <v>13</v>
      </c>
      <c r="C8" s="74"/>
    </row>
    <row r="9" spans="2:8" ht="6" customHeight="1" x14ac:dyDescent="0.15">
      <c r="B9" s="73"/>
      <c r="C9" s="74"/>
    </row>
    <row r="10" spans="2:8" x14ac:dyDescent="0.15">
      <c r="B10" s="78" t="s">
        <v>14</v>
      </c>
      <c r="C10" s="79"/>
      <c r="E10" s="115" t="s">
        <v>15</v>
      </c>
      <c r="F10" s="115"/>
    </row>
    <row r="11" spans="2:8" x14ac:dyDescent="0.15">
      <c r="B11" s="78" t="s">
        <v>16</v>
      </c>
      <c r="C11" s="79"/>
      <c r="E11" s="116" t="s">
        <v>17</v>
      </c>
      <c r="F11" s="116"/>
    </row>
    <row r="12" spans="2:8" x14ac:dyDescent="0.15">
      <c r="B12" s="78" t="s">
        <v>18</v>
      </c>
      <c r="C12" s="79"/>
      <c r="E12" s="116" t="s">
        <v>19</v>
      </c>
      <c r="F12" s="116"/>
    </row>
    <row r="13" spans="2:8" x14ac:dyDescent="0.15">
      <c r="B13" s="78" t="s">
        <v>20</v>
      </c>
      <c r="C13" s="81"/>
      <c r="E13" s="116" t="s">
        <v>21</v>
      </c>
      <c r="F13" s="116"/>
    </row>
    <row r="14" spans="2:8" ht="6" customHeight="1" x14ac:dyDescent="0.15">
      <c r="B14" s="73"/>
      <c r="C14" s="74"/>
    </row>
    <row r="15" spans="2:8" x14ac:dyDescent="0.15">
      <c r="B15" s="78" t="s">
        <v>22</v>
      </c>
      <c r="C15" s="79"/>
      <c r="E15" s="97" t="s">
        <v>23</v>
      </c>
      <c r="F15" s="82">
        <f>RAW!B12</f>
        <v>80</v>
      </c>
    </row>
    <row r="16" spans="2:8" x14ac:dyDescent="0.15">
      <c r="B16" s="80" t="s">
        <v>24</v>
      </c>
      <c r="C16" s="83">
        <f>IF(C15&lt;1,0,IF(AND(C15&gt;0,C15&lt;3),1,IF(AND(C15&gt;2,C15&lt;5),2,IF(AND(C15&gt;4,C15&lt;7),3,4))))</f>
        <v>0</v>
      </c>
      <c r="E16" s="97"/>
      <c r="F16" s="75"/>
    </row>
    <row r="17" spans="2:8" ht="6" customHeight="1" x14ac:dyDescent="0.15">
      <c r="B17" s="73"/>
      <c r="C17" s="74"/>
      <c r="E17" s="97"/>
      <c r="F17" s="75"/>
    </row>
    <row r="18" spans="2:8" x14ac:dyDescent="0.15">
      <c r="B18" s="78" t="s">
        <v>25</v>
      </c>
      <c r="C18" s="79"/>
      <c r="E18" s="97" t="s">
        <v>26</v>
      </c>
      <c r="F18" s="82">
        <f>RAW!B18</f>
        <v>100</v>
      </c>
    </row>
    <row r="19" spans="2:8" x14ac:dyDescent="0.15">
      <c r="B19" s="80" t="s">
        <v>27</v>
      </c>
      <c r="C19" s="83">
        <f>IF(C16-C18&lt;0,0,C16-C18)</f>
        <v>0</v>
      </c>
      <c r="F19" s="82"/>
      <c r="H19" s="72"/>
    </row>
    <row r="20" spans="2:8" ht="6" customHeight="1" x14ac:dyDescent="0.15">
      <c r="B20" s="73"/>
      <c r="C20" s="74"/>
      <c r="H20" s="76"/>
    </row>
    <row r="21" spans="2:8" x14ac:dyDescent="0.15">
      <c r="B21" s="78" t="s">
        <v>28</v>
      </c>
      <c r="C21" s="79"/>
      <c r="H21" s="76"/>
    </row>
    <row r="22" spans="2:8" ht="6" customHeight="1" x14ac:dyDescent="0.15">
      <c r="B22" s="77"/>
      <c r="C22" s="74"/>
      <c r="H22" s="76"/>
    </row>
    <row r="23" spans="2:8" ht="15" thickBot="1" x14ac:dyDescent="0.2">
      <c r="B23" s="84" t="s">
        <v>29</v>
      </c>
      <c r="C23" s="85">
        <f>SUM((C15*F15),(C19*F18))</f>
        <v>0</v>
      </c>
    </row>
    <row r="24" spans="2:8" ht="14.5" customHeight="1" thickTop="1" x14ac:dyDescent="0.15">
      <c r="C24" s="72"/>
    </row>
    <row r="25" spans="2:8" x14ac:dyDescent="0.15">
      <c r="B25" s="117" t="str">
        <f>"Die ermittelten Kosten sind fristgerecht bis zum "&amp;TEXT(RAW!B39,"t. MMM. Jjjj ") &amp;TEXT(RAW!B40,"")</f>
        <v>Die ermittelten Kosten sind fristgerecht bis zum 31. Mai. 2026 auf das folgende Konto zu überweisen:</v>
      </c>
      <c r="C25" s="117"/>
    </row>
    <row r="26" spans="2:8" x14ac:dyDescent="0.15">
      <c r="B26" s="117"/>
      <c r="C26" s="117"/>
    </row>
    <row r="27" spans="2:8" ht="14.5" customHeight="1" x14ac:dyDescent="0.15">
      <c r="B27" s="98"/>
      <c r="C27" s="98"/>
    </row>
    <row r="28" spans="2:8" ht="14" customHeight="1" x14ac:dyDescent="0.15">
      <c r="B28" s="117" t="str">
        <f>TEXT(RAW!B43,"")&amp;TEXT(RAW!B44,"")</f>
        <v xml:space="preserve">SHTV Turnerjugend VR Bank zwischen den Meeren </v>
      </c>
      <c r="C28" s="117"/>
    </row>
    <row r="29" spans="2:8" ht="14" customHeight="1" x14ac:dyDescent="0.15">
      <c r="B29" s="117" t="str">
        <f>TEXT(RAW!B45,"")&amp;TEXT(RAW!B46,"")</f>
        <v xml:space="preserve">IBAN: DE76 2139 0008 0002527510, BIC: GENODEF1NSH </v>
      </c>
      <c r="C29" s="117"/>
    </row>
    <row r="30" spans="2:8" ht="14" customHeight="1" x14ac:dyDescent="0.15">
      <c r="B30" s="117" t="str">
        <f>TEXT(RAW!B47,"") &amp;TEXT(C7,"")</f>
        <v xml:space="preserve">Verwendungszweck: LM TGW 2026 + </v>
      </c>
      <c r="C30" s="117"/>
    </row>
    <row r="31" spans="2:8" ht="14.5" customHeight="1" x14ac:dyDescent="0.15">
      <c r="B31" s="98"/>
      <c r="C31" s="98"/>
    </row>
    <row r="32" spans="2:8" x14ac:dyDescent="0.15">
      <c r="B32" s="112" t="s">
        <v>30</v>
      </c>
      <c r="C32" s="112"/>
    </row>
  </sheetData>
  <sheetProtection algorithmName="SHA-512" hashValue="Cq3G717DQDdKQt0RxVru9zooK7q1qZpQbex4AW6QMKwBk4VNl+GAjzEoUs6cwwMV+IxHfSwICseIi/6TRUGo4A==" saltValue="VYdPWOimgOGkQEIMoYUybQ==" spinCount="100000" sheet="1" objects="1" scenarios="1"/>
  <mergeCells count="12">
    <mergeCell ref="B32:C32"/>
    <mergeCell ref="B2:C2"/>
    <mergeCell ref="B3:C3"/>
    <mergeCell ref="B5:C5"/>
    <mergeCell ref="E10:F10"/>
    <mergeCell ref="E11:F11"/>
    <mergeCell ref="E12:F12"/>
    <mergeCell ref="E13:F13"/>
    <mergeCell ref="B25:C26"/>
    <mergeCell ref="B28:C28"/>
    <mergeCell ref="B29:C29"/>
    <mergeCell ref="B30:C30"/>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87146FB-A828-43B1-B60D-1ECA8D3AB60B}">
          <x14:formula1>
            <xm:f>RAW!$I$3:$I$16</xm:f>
          </x14:formula1>
          <xm:sqref>C15</xm:sqref>
        </x14:dataValidation>
        <x14:dataValidation type="list" allowBlank="1" showInputMessage="1" showErrorMessage="1" xr:uid="{047A0948-14BA-4158-A715-C6D41C71CCEE}">
          <x14:formula1>
            <xm:f>RAW!$J$3:$J$10</xm:f>
          </x14:formula1>
          <xm:sqref>C18</xm:sqref>
        </x14:dataValidation>
        <x14:dataValidation type="list" allowBlank="1" showInputMessage="1" showErrorMessage="1" xr:uid="{C573A313-E0D8-4E06-8FF5-AFF3791CCA27}">
          <x14:formula1>
            <xm:f>RAW!$L$3:$L$4</xm:f>
          </x14:formula1>
          <xm:sqref>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9A4D0-3404-479E-9A8F-6B7C1AD2E7AA}">
  <sheetPr>
    <tabColor theme="4"/>
  </sheetPr>
  <dimension ref="B2:H46"/>
  <sheetViews>
    <sheetView zoomScaleNormal="100" workbookViewId="0">
      <selection activeCell="C7" sqref="C7"/>
    </sheetView>
  </sheetViews>
  <sheetFormatPr baseColWidth="10" defaultColWidth="10.83203125" defaultRowHeight="14" x14ac:dyDescent="0.15"/>
  <cols>
    <col min="1" max="1" width="2.5" style="71" customWidth="1"/>
    <col min="2" max="2" width="35.33203125" style="71" bestFit="1" customWidth="1"/>
    <col min="3" max="3" width="35.6640625" style="71" bestFit="1" customWidth="1"/>
    <col min="4" max="4" width="2.5" style="71" customWidth="1"/>
    <col min="5" max="5" width="53.1640625" style="71" customWidth="1"/>
    <col min="6" max="16384" width="10.83203125" style="71"/>
  </cols>
  <sheetData>
    <row r="2" spans="2:8" x14ac:dyDescent="0.15">
      <c r="B2" s="113" t="str">
        <f>RAW!B3</f>
        <v>43. Landesmeisterschaften</v>
      </c>
      <c r="C2" s="113"/>
      <c r="D2" s="94"/>
      <c r="E2" s="94"/>
      <c r="F2" s="94"/>
      <c r="G2" s="94"/>
      <c r="H2" s="70"/>
    </row>
    <row r="3" spans="2:8" x14ac:dyDescent="0.15">
      <c r="B3" s="114" t="str">
        <f>RAW!B6</f>
        <v>am Samstag, den 27. Juni, in Kiel</v>
      </c>
      <c r="C3" s="114"/>
      <c r="D3" s="72"/>
      <c r="E3" s="72"/>
      <c r="F3" s="72"/>
      <c r="G3" s="72"/>
    </row>
    <row r="4" spans="2:8" x14ac:dyDescent="0.15">
      <c r="B4" s="72"/>
      <c r="C4" s="72"/>
      <c r="D4" s="72"/>
      <c r="E4" s="72"/>
      <c r="F4" s="72"/>
      <c r="G4" s="72"/>
      <c r="H4" s="96"/>
    </row>
    <row r="5" spans="2:8" x14ac:dyDescent="0.15">
      <c r="B5" s="114" t="str">
        <f>RAW!B9</f>
        <v>Meldeschluss: 15. Mai 2026</v>
      </c>
      <c r="C5" s="114"/>
      <c r="D5" s="72"/>
      <c r="E5" s="72"/>
      <c r="F5" s="72"/>
      <c r="G5" s="72"/>
    </row>
    <row r="7" spans="2:8" x14ac:dyDescent="0.15">
      <c r="B7" s="78" t="s">
        <v>12</v>
      </c>
      <c r="C7" s="79"/>
    </row>
    <row r="8" spans="2:8" ht="14" customHeight="1" x14ac:dyDescent="0.15">
      <c r="B8" s="80" t="s">
        <v>13</v>
      </c>
      <c r="C8" s="74"/>
    </row>
    <row r="9" spans="2:8" ht="6" customHeight="1" x14ac:dyDescent="0.15">
      <c r="B9" s="73"/>
      <c r="C9" s="74"/>
    </row>
    <row r="10" spans="2:8" x14ac:dyDescent="0.15">
      <c r="B10" s="78" t="s">
        <v>14</v>
      </c>
      <c r="C10" s="79"/>
      <c r="E10" s="115" t="s">
        <v>15</v>
      </c>
      <c r="F10" s="115"/>
    </row>
    <row r="11" spans="2:8" x14ac:dyDescent="0.15">
      <c r="B11" s="78" t="s">
        <v>16</v>
      </c>
      <c r="C11" s="79"/>
      <c r="E11" s="116" t="s">
        <v>17</v>
      </c>
      <c r="F11" s="116"/>
    </row>
    <row r="12" spans="2:8" x14ac:dyDescent="0.15">
      <c r="B12" s="78" t="s">
        <v>18</v>
      </c>
      <c r="C12" s="79"/>
      <c r="E12" s="116" t="s">
        <v>19</v>
      </c>
      <c r="F12" s="116"/>
    </row>
    <row r="13" spans="2:8" x14ac:dyDescent="0.15">
      <c r="B13" s="78" t="s">
        <v>20</v>
      </c>
      <c r="C13" s="81"/>
      <c r="E13" s="116" t="s">
        <v>21</v>
      </c>
      <c r="F13" s="116"/>
    </row>
    <row r="14" spans="2:8" ht="6" customHeight="1" x14ac:dyDescent="0.15">
      <c r="B14" s="73"/>
      <c r="C14" s="74"/>
    </row>
    <row r="15" spans="2:8" x14ac:dyDescent="0.15">
      <c r="B15" s="78" t="s">
        <v>22</v>
      </c>
      <c r="C15" s="79"/>
      <c r="E15" s="97" t="s">
        <v>23</v>
      </c>
      <c r="F15" s="82">
        <f>RAW!B12</f>
        <v>80</v>
      </c>
    </row>
    <row r="16" spans="2:8" x14ac:dyDescent="0.15">
      <c r="B16" s="80" t="s">
        <v>24</v>
      </c>
      <c r="C16" s="83">
        <f>IF(C15&lt;1,0,IF(AND(C15&gt;0,C15&lt;3),1,IF(AND(C15&gt;2,C15&lt;5),2,IF(AND(C15&gt;4,C15&lt;7),3,4))))</f>
        <v>0</v>
      </c>
      <c r="E16" s="97"/>
      <c r="F16" s="75"/>
    </row>
    <row r="17" spans="2:8" ht="6" customHeight="1" x14ac:dyDescent="0.15">
      <c r="B17" s="73"/>
      <c r="C17" s="74"/>
      <c r="E17" s="97"/>
      <c r="F17" s="75"/>
    </row>
    <row r="18" spans="2:8" x14ac:dyDescent="0.15">
      <c r="B18" s="78" t="s">
        <v>32</v>
      </c>
      <c r="C18" s="79"/>
      <c r="E18" s="97" t="s">
        <v>33</v>
      </c>
      <c r="F18" s="82">
        <f>RAW!B15</f>
        <v>0</v>
      </c>
    </row>
    <row r="19" spans="2:8" x14ac:dyDescent="0.15">
      <c r="B19" s="80" t="s">
        <v>34</v>
      </c>
      <c r="C19" s="83"/>
      <c r="F19" s="82"/>
      <c r="H19" s="72"/>
    </row>
    <row r="20" spans="2:8" ht="6" customHeight="1" x14ac:dyDescent="0.15">
      <c r="B20" s="80"/>
      <c r="C20" s="83"/>
      <c r="H20" s="72"/>
    </row>
    <row r="21" spans="2:8" x14ac:dyDescent="0.15">
      <c r="B21" s="78" t="s">
        <v>25</v>
      </c>
      <c r="C21" s="79"/>
      <c r="E21" s="97" t="s">
        <v>26</v>
      </c>
      <c r="F21" s="82">
        <f>RAW!B18</f>
        <v>100</v>
      </c>
      <c r="H21" s="72"/>
    </row>
    <row r="22" spans="2:8" x14ac:dyDescent="0.15">
      <c r="B22" s="80" t="s">
        <v>27</v>
      </c>
      <c r="C22" s="83">
        <f>IF(C16-C21&lt;0,0,C16-C21)</f>
        <v>0</v>
      </c>
      <c r="F22" s="82"/>
      <c r="H22" s="72"/>
    </row>
    <row r="23" spans="2:8" ht="6" customHeight="1" x14ac:dyDescent="0.15">
      <c r="B23" s="80"/>
      <c r="C23" s="83"/>
      <c r="F23" s="82"/>
      <c r="H23" s="72"/>
    </row>
    <row r="24" spans="2:8" x14ac:dyDescent="0.15">
      <c r="B24" s="78" t="s">
        <v>35</v>
      </c>
      <c r="C24" s="79"/>
      <c r="E24" s="97" t="s">
        <v>36</v>
      </c>
      <c r="F24" s="82">
        <f>RAW!B21</f>
        <v>0</v>
      </c>
      <c r="H24" s="72"/>
    </row>
    <row r="25" spans="2:8" x14ac:dyDescent="0.15">
      <c r="B25" s="80" t="s">
        <v>37</v>
      </c>
      <c r="C25" s="83"/>
      <c r="F25" s="82"/>
      <c r="H25" s="72"/>
    </row>
    <row r="26" spans="2:8" ht="6" customHeight="1" x14ac:dyDescent="0.15">
      <c r="B26" s="78"/>
      <c r="C26" s="83"/>
      <c r="H26" s="72"/>
    </row>
    <row r="27" spans="2:8" x14ac:dyDescent="0.15">
      <c r="B27" s="78" t="s">
        <v>38</v>
      </c>
      <c r="C27" s="79"/>
      <c r="E27" s="97" t="s">
        <v>39</v>
      </c>
      <c r="F27" s="82">
        <f>RAW!B30</f>
        <v>0</v>
      </c>
      <c r="H27" s="72"/>
    </row>
    <row r="28" spans="2:8" ht="6" customHeight="1" x14ac:dyDescent="0.15">
      <c r="B28" s="78"/>
      <c r="C28" s="83"/>
      <c r="H28" s="72"/>
    </row>
    <row r="29" spans="2:8" x14ac:dyDescent="0.15">
      <c r="B29" s="78" t="s">
        <v>40</v>
      </c>
      <c r="C29" s="74" t="e">
        <f>#REF!</f>
        <v>#REF!</v>
      </c>
      <c r="E29" s="97" t="s">
        <v>41</v>
      </c>
      <c r="F29" s="82">
        <f>RAW!B24</f>
        <v>0</v>
      </c>
      <c r="H29" s="72"/>
    </row>
    <row r="30" spans="2:8" x14ac:dyDescent="0.15">
      <c r="B30" s="80" t="s">
        <v>42</v>
      </c>
      <c r="C30" s="83"/>
      <c r="F30" s="82"/>
      <c r="H30" s="72"/>
    </row>
    <row r="31" spans="2:8" ht="6" customHeight="1" x14ac:dyDescent="0.15">
      <c r="B31" s="80"/>
      <c r="C31" s="83"/>
      <c r="H31" s="72"/>
    </row>
    <row r="32" spans="2:8" x14ac:dyDescent="0.15">
      <c r="B32" s="78" t="s">
        <v>43</v>
      </c>
      <c r="C32" s="74" t="e">
        <f>#REF!</f>
        <v>#REF!</v>
      </c>
      <c r="E32" s="97" t="s">
        <v>44</v>
      </c>
      <c r="F32" s="82">
        <f>RAW!B27</f>
        <v>0</v>
      </c>
      <c r="H32" s="72"/>
    </row>
    <row r="33" spans="2:8" x14ac:dyDescent="0.15">
      <c r="B33" s="80" t="s">
        <v>42</v>
      </c>
      <c r="C33" s="83"/>
      <c r="F33" s="82"/>
      <c r="H33" s="72"/>
    </row>
    <row r="34" spans="2:8" ht="6" customHeight="1" x14ac:dyDescent="0.15">
      <c r="B34" s="73"/>
      <c r="C34" s="74"/>
      <c r="H34" s="76"/>
    </row>
    <row r="35" spans="2:8" x14ac:dyDescent="0.15">
      <c r="B35" s="78" t="s">
        <v>28</v>
      </c>
      <c r="C35" s="79"/>
      <c r="H35" s="76"/>
    </row>
    <row r="36" spans="2:8" ht="6" customHeight="1" x14ac:dyDescent="0.15">
      <c r="B36" s="77"/>
      <c r="C36" s="74"/>
      <c r="H36" s="76"/>
    </row>
    <row r="37" spans="2:8" ht="15" thickBot="1" x14ac:dyDescent="0.2">
      <c r="B37" s="84" t="s">
        <v>29</v>
      </c>
      <c r="C37" s="85" t="e">
        <f>SUM((C15*F15),(C22*F21),(C18*F18),(C24*F24),(C27*F27),(C29*F29),(C32*F32))</f>
        <v>#REF!</v>
      </c>
    </row>
    <row r="38" spans="2:8" ht="14.5" customHeight="1" thickTop="1" x14ac:dyDescent="0.15">
      <c r="C38" s="72"/>
    </row>
    <row r="39" spans="2:8" x14ac:dyDescent="0.15">
      <c r="B39" s="117" t="str">
        <f>"Die ermittelten Kosten sind fristgerecht bis zum "&amp;TEXT(RAW!B39,"t. MMM. Jjjj ") &amp;TEXT(RAW!B40,"")</f>
        <v>Die ermittelten Kosten sind fristgerecht bis zum 31. Mai. 2026 auf das folgende Konto zu überweisen:</v>
      </c>
      <c r="C39" s="117"/>
    </row>
    <row r="40" spans="2:8" x14ac:dyDescent="0.15">
      <c r="B40" s="117"/>
      <c r="C40" s="117"/>
    </row>
    <row r="41" spans="2:8" ht="14.5" customHeight="1" x14ac:dyDescent="0.15">
      <c r="B41" s="98"/>
      <c r="C41" s="98"/>
    </row>
    <row r="42" spans="2:8" ht="14" customHeight="1" x14ac:dyDescent="0.15">
      <c r="B42" s="117" t="str">
        <f>TEXT(RAW!B43,"")&amp;TEXT(RAW!B44,"")</f>
        <v xml:space="preserve">SHTV Turnerjugend VR Bank zwischen den Meeren </v>
      </c>
      <c r="C42" s="117"/>
    </row>
    <row r="43" spans="2:8" ht="14" customHeight="1" x14ac:dyDescent="0.15">
      <c r="B43" s="117" t="str">
        <f>TEXT(RAW!B45,"")&amp;TEXT(RAW!B46,"")</f>
        <v xml:space="preserve">IBAN: DE76 2139 0008 0002527510, BIC: GENODEF1NSH </v>
      </c>
      <c r="C43" s="117"/>
    </row>
    <row r="44" spans="2:8" ht="14" customHeight="1" x14ac:dyDescent="0.15">
      <c r="B44" s="117" t="str">
        <f>TEXT(RAW!B47,"") &amp;TEXT(C7,"")</f>
        <v xml:space="preserve">Verwendungszweck: LM TGW 2026 + </v>
      </c>
      <c r="C44" s="117"/>
    </row>
    <row r="45" spans="2:8" ht="14.5" customHeight="1" x14ac:dyDescent="0.15">
      <c r="B45" s="98"/>
      <c r="C45" s="98"/>
    </row>
    <row r="46" spans="2:8" x14ac:dyDescent="0.15">
      <c r="B46" s="112" t="s">
        <v>30</v>
      </c>
      <c r="C46" s="112"/>
    </row>
  </sheetData>
  <sheetProtection algorithmName="SHA-512" hashValue="Q/Obticv2EIy6Go+OsVoUf0jpO+qcqlPn7Xu/Wus8CyGcRRo2QGVzr71veU5hzbhWZ2RCBIvZc7lhxMu5iflsw==" saltValue="PMSaDsL1Q11g02VZFK7wig==" spinCount="100000" sheet="1" objects="1" scenarios="1"/>
  <mergeCells count="12">
    <mergeCell ref="B46:C46"/>
    <mergeCell ref="B2:C2"/>
    <mergeCell ref="B3:C3"/>
    <mergeCell ref="B5:C5"/>
    <mergeCell ref="E10:F10"/>
    <mergeCell ref="E11:F11"/>
    <mergeCell ref="E12:F12"/>
    <mergeCell ref="E13:F13"/>
    <mergeCell ref="B39:C40"/>
    <mergeCell ref="B42:C42"/>
    <mergeCell ref="B43:C43"/>
    <mergeCell ref="B44:C44"/>
  </mergeCells>
  <dataValidations count="1">
    <dataValidation type="whole" allowBlank="1" showInputMessage="1" showErrorMessage="1" sqref="C18:C19 C24:C33" xr:uid="{1EC7B88D-D597-424C-B5AF-AB7BFD3802E7}">
      <formula1>0</formula1>
      <formula2>500</formula2>
    </dataValidation>
  </dataValidations>
  <pageMargins left="0.7" right="0.7" top="0.78740157499999996" bottom="0.78740157499999996" header="0.3" footer="0.3"/>
  <pageSetup paperSize="9" orientation="portrait" r:id="rId1"/>
  <ignoredErrors>
    <ignoredError sqref="C29"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6A4B36D6-9752-41F5-8F88-15B41FE831C9}">
          <x14:formula1>
            <xm:f>RAW!$I$3:$I$16</xm:f>
          </x14:formula1>
          <xm:sqref>C15</xm:sqref>
        </x14:dataValidation>
        <x14:dataValidation type="list" allowBlank="1" showInputMessage="1" showErrorMessage="1" xr:uid="{51EB8772-158C-410A-9805-8789B02FEB05}">
          <x14:formula1>
            <xm:f>RAW!$J$3:$J$10</xm:f>
          </x14:formula1>
          <xm:sqref>C21</xm:sqref>
        </x14:dataValidation>
        <x14:dataValidation type="list" allowBlank="1" showInputMessage="1" showErrorMessage="1" xr:uid="{48100CEF-9701-4EE1-8097-E5378DA65185}">
          <x14:formula1>
            <xm:f>RAW!$L$3:$L$4</xm:f>
          </x14:formula1>
          <xm:sqref>C35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D3C2-1BF9-49EF-9EDD-5D2E88EA66DF}">
  <sheetPr>
    <tabColor theme="4"/>
  </sheetPr>
  <dimension ref="B2:H38"/>
  <sheetViews>
    <sheetView zoomScaleNormal="100" workbookViewId="0">
      <selection activeCell="C7" sqref="C7"/>
    </sheetView>
  </sheetViews>
  <sheetFormatPr baseColWidth="10" defaultColWidth="10.83203125" defaultRowHeight="14" x14ac:dyDescent="0.15"/>
  <cols>
    <col min="1" max="1" width="2.5" style="71" customWidth="1"/>
    <col min="2" max="2" width="35.33203125" style="71" bestFit="1" customWidth="1"/>
    <col min="3" max="3" width="35.6640625" style="71" bestFit="1" customWidth="1"/>
    <col min="4" max="4" width="2.5" style="71" customWidth="1"/>
    <col min="5" max="5" width="53.1640625" style="71" bestFit="1" customWidth="1"/>
    <col min="6" max="6" width="10.83203125" style="71" customWidth="1"/>
    <col min="7" max="7" width="2.5" style="71" customWidth="1"/>
    <col min="8" max="16384" width="10.83203125" style="71"/>
  </cols>
  <sheetData>
    <row r="2" spans="2:8" x14ac:dyDescent="0.15">
      <c r="B2" s="113" t="str">
        <f>RAW!B3</f>
        <v>43. Landesmeisterschaften</v>
      </c>
      <c r="C2" s="113"/>
      <c r="D2" s="94"/>
      <c r="E2" s="94"/>
      <c r="F2" s="94"/>
      <c r="G2" s="94"/>
      <c r="H2" s="70"/>
    </row>
    <row r="3" spans="2:8" x14ac:dyDescent="0.15">
      <c r="B3" s="114" t="str">
        <f>RAW!B6</f>
        <v>am Samstag, den 27. Juni, in Kiel</v>
      </c>
      <c r="C3" s="114"/>
      <c r="D3" s="72"/>
      <c r="E3" s="72"/>
      <c r="F3" s="72"/>
      <c r="G3" s="72"/>
    </row>
    <row r="4" spans="2:8" x14ac:dyDescent="0.15">
      <c r="B4" s="72"/>
      <c r="C4" s="72"/>
      <c r="D4" s="72"/>
      <c r="E4" s="72"/>
      <c r="F4" s="72"/>
      <c r="G4" s="72"/>
      <c r="H4" s="96"/>
    </row>
    <row r="5" spans="2:8" x14ac:dyDescent="0.15">
      <c r="B5" s="114" t="str">
        <f>RAW!B9</f>
        <v>Meldeschluss: 15. Mai 2026</v>
      </c>
      <c r="C5" s="114"/>
      <c r="D5" s="72"/>
      <c r="E5" s="72"/>
      <c r="F5" s="72"/>
      <c r="G5" s="72"/>
    </row>
    <row r="7" spans="2:8" x14ac:dyDescent="0.15">
      <c r="B7" s="78" t="s">
        <v>12</v>
      </c>
      <c r="C7" s="79"/>
    </row>
    <row r="8" spans="2:8" ht="14" customHeight="1" x14ac:dyDescent="0.15">
      <c r="B8" s="80" t="s">
        <v>13</v>
      </c>
      <c r="C8" s="74"/>
    </row>
    <row r="9" spans="2:8" ht="6" customHeight="1" x14ac:dyDescent="0.15">
      <c r="B9" s="73"/>
      <c r="C9" s="74"/>
    </row>
    <row r="10" spans="2:8" x14ac:dyDescent="0.15">
      <c r="B10" s="78" t="s">
        <v>14</v>
      </c>
      <c r="C10" s="79"/>
      <c r="E10" s="115" t="s">
        <v>15</v>
      </c>
      <c r="F10" s="115"/>
    </row>
    <row r="11" spans="2:8" x14ac:dyDescent="0.15">
      <c r="B11" s="78" t="s">
        <v>16</v>
      </c>
      <c r="C11" s="79"/>
      <c r="E11" s="116" t="s">
        <v>17</v>
      </c>
      <c r="F11" s="116"/>
    </row>
    <row r="12" spans="2:8" x14ac:dyDescent="0.15">
      <c r="B12" s="78" t="s">
        <v>18</v>
      </c>
      <c r="C12" s="79"/>
      <c r="E12" s="116" t="s">
        <v>19</v>
      </c>
      <c r="F12" s="116"/>
    </row>
    <row r="13" spans="2:8" x14ac:dyDescent="0.15">
      <c r="B13" s="78" t="s">
        <v>20</v>
      </c>
      <c r="C13" s="81"/>
      <c r="E13" s="116" t="s">
        <v>21</v>
      </c>
      <c r="F13" s="116"/>
    </row>
    <row r="14" spans="2:8" ht="6" customHeight="1" x14ac:dyDescent="0.15">
      <c r="B14" s="73"/>
      <c r="C14" s="74"/>
    </row>
    <row r="15" spans="2:8" x14ac:dyDescent="0.15">
      <c r="B15" s="78" t="s">
        <v>22</v>
      </c>
      <c r="C15" s="79"/>
    </row>
    <row r="16" spans="2:8" x14ac:dyDescent="0.15">
      <c r="B16" s="80" t="s">
        <v>24</v>
      </c>
      <c r="C16" s="83">
        <f>IF(C15&lt;1,0,IF(AND(C15&gt;0,C15&lt;3),1,IF(AND(C15&gt;2,C15&lt;5),2,IF(AND(C15&gt;4,C15&lt;7),3,4))))</f>
        <v>0</v>
      </c>
      <c r="E16" s="97"/>
      <c r="F16" s="75"/>
    </row>
    <row r="17" spans="2:8" ht="6" customHeight="1" x14ac:dyDescent="0.15">
      <c r="B17" s="73"/>
      <c r="C17" s="74"/>
      <c r="E17" s="97"/>
      <c r="F17" s="75"/>
    </row>
    <row r="18" spans="2:8" x14ac:dyDescent="0.15">
      <c r="B18" s="78" t="s">
        <v>25</v>
      </c>
      <c r="C18" s="79"/>
      <c r="E18" s="97" t="s">
        <v>26</v>
      </c>
      <c r="F18" s="82">
        <f>RAW!B18</f>
        <v>100</v>
      </c>
    </row>
    <row r="19" spans="2:8" x14ac:dyDescent="0.15">
      <c r="B19" s="80" t="s">
        <v>27</v>
      </c>
      <c r="C19" s="83">
        <f>IF(C16-C18&lt;0,0,C16-C18)</f>
        <v>0</v>
      </c>
      <c r="F19" s="82"/>
      <c r="H19" s="72"/>
    </row>
    <row r="20" spans="2:8" ht="6" customHeight="1" x14ac:dyDescent="0.15">
      <c r="B20" s="80"/>
      <c r="C20" s="83"/>
      <c r="H20" s="72"/>
    </row>
    <row r="21" spans="2:8" x14ac:dyDescent="0.15">
      <c r="B21" s="78" t="s">
        <v>45</v>
      </c>
      <c r="C21" s="79"/>
      <c r="E21" s="97" t="s">
        <v>46</v>
      </c>
      <c r="F21" s="82">
        <f>RAW!B33</f>
        <v>0</v>
      </c>
      <c r="H21" s="72"/>
    </row>
    <row r="22" spans="2:8" ht="6" customHeight="1" x14ac:dyDescent="0.15">
      <c r="B22" s="80"/>
      <c r="C22" s="83"/>
      <c r="F22" s="82"/>
      <c r="H22" s="72"/>
    </row>
    <row r="23" spans="2:8" x14ac:dyDescent="0.15">
      <c r="B23" s="78" t="s">
        <v>47</v>
      </c>
      <c r="C23" s="79"/>
      <c r="E23" s="97" t="s">
        <v>48</v>
      </c>
      <c r="F23" s="82">
        <f>RAW!B36</f>
        <v>0</v>
      </c>
    </row>
    <row r="24" spans="2:8" ht="6" customHeight="1" x14ac:dyDescent="0.15">
      <c r="B24" s="73"/>
      <c r="C24" s="74"/>
    </row>
    <row r="25" spans="2:8" ht="14" customHeight="1" x14ac:dyDescent="0.15">
      <c r="B25" s="78" t="s">
        <v>28</v>
      </c>
      <c r="C25" s="79"/>
    </row>
    <row r="26" spans="2:8" ht="6" customHeight="1" x14ac:dyDescent="0.15">
      <c r="B26" s="73"/>
      <c r="C26" s="74"/>
    </row>
    <row r="27" spans="2:8" ht="14" customHeight="1" x14ac:dyDescent="0.15">
      <c r="B27" s="78" t="s">
        <v>49</v>
      </c>
      <c r="C27" s="79"/>
      <c r="E27" s="118" t="s">
        <v>50</v>
      </c>
      <c r="F27" s="118"/>
    </row>
    <row r="28" spans="2:8" ht="6" customHeight="1" x14ac:dyDescent="0.15">
      <c r="B28" s="77"/>
      <c r="C28" s="74"/>
      <c r="E28" s="118"/>
      <c r="F28" s="118"/>
    </row>
    <row r="29" spans="2:8" ht="15" thickBot="1" x14ac:dyDescent="0.2">
      <c r="B29" s="84" t="s">
        <v>29</v>
      </c>
      <c r="C29" s="85">
        <f>SUM((C19*F18),(C21*F21),(C23*F23))</f>
        <v>0</v>
      </c>
      <c r="E29" s="118"/>
      <c r="F29" s="118"/>
    </row>
    <row r="30" spans="2:8" ht="15" thickTop="1" x14ac:dyDescent="0.15">
      <c r="C30" s="72"/>
      <c r="E30" s="118"/>
      <c r="F30" s="118"/>
    </row>
    <row r="31" spans="2:8" x14ac:dyDescent="0.15">
      <c r="B31" s="117" t="str">
        <f>"Die ermittelten Kosten sind fristgerecht bis zum "&amp;TEXT(RAW!B39,"t. MMM. Jjjj ") &amp;TEXT(RAW!B40,"")</f>
        <v>Die ermittelten Kosten sind fristgerecht bis zum 31. Mai. 2026 auf das folgende Konto zu überweisen:</v>
      </c>
      <c r="C31" s="117"/>
      <c r="E31" s="118"/>
      <c r="F31" s="118"/>
    </row>
    <row r="32" spans="2:8" x14ac:dyDescent="0.15">
      <c r="B32" s="117"/>
      <c r="C32" s="117"/>
      <c r="E32" s="118"/>
      <c r="F32" s="118"/>
    </row>
    <row r="33" spans="2:6" ht="14.5" customHeight="1" x14ac:dyDescent="0.15">
      <c r="B33" s="98"/>
      <c r="C33" s="98"/>
      <c r="E33" s="118"/>
      <c r="F33" s="118"/>
    </row>
    <row r="34" spans="2:6" ht="14" customHeight="1" x14ac:dyDescent="0.15">
      <c r="B34" s="117" t="str">
        <f>TEXT(RAW!B43,"")&amp;TEXT(RAW!B44,"")</f>
        <v xml:space="preserve">SHTV Turnerjugend VR Bank zwischen den Meeren </v>
      </c>
      <c r="C34" s="117"/>
    </row>
    <row r="35" spans="2:6" ht="14" customHeight="1" x14ac:dyDescent="0.15">
      <c r="B35" s="117" t="str">
        <f>TEXT(RAW!B45,"")&amp;TEXT(RAW!B46,"")</f>
        <v xml:space="preserve">IBAN: DE76 2139 0008 0002527510, BIC: GENODEF1NSH </v>
      </c>
      <c r="C35" s="117"/>
    </row>
    <row r="36" spans="2:6" ht="14" customHeight="1" x14ac:dyDescent="0.15">
      <c r="B36" s="117" t="str">
        <f>TEXT(RAW!B47,"") &amp;TEXT(C7,"")</f>
        <v xml:space="preserve">Verwendungszweck: LM TGW 2026 + </v>
      </c>
      <c r="C36" s="117"/>
    </row>
    <row r="37" spans="2:6" ht="14.5" customHeight="1" x14ac:dyDescent="0.15">
      <c r="B37" s="98"/>
      <c r="C37" s="98"/>
    </row>
    <row r="38" spans="2:6" x14ac:dyDescent="0.15">
      <c r="B38" s="112" t="s">
        <v>30</v>
      </c>
      <c r="C38" s="112"/>
    </row>
  </sheetData>
  <sheetProtection algorithmName="SHA-512" hashValue="kGvh91fB6T7dpPwU83Qs6mu3qrfJl2vKUIaoUVyBz4m+nJTnco+QCDf7xTgbYqhT1YCsxb1wInFmZBYuoziDQg==" saltValue="YCQgcySGLS0BpnIVJD1R6A==" spinCount="100000" sheet="1" objects="1" scenarios="1"/>
  <mergeCells count="13">
    <mergeCell ref="B38:C38"/>
    <mergeCell ref="B2:C2"/>
    <mergeCell ref="B3:C3"/>
    <mergeCell ref="B5:C5"/>
    <mergeCell ref="E10:F10"/>
    <mergeCell ref="E11:F11"/>
    <mergeCell ref="E12:F12"/>
    <mergeCell ref="E13:F13"/>
    <mergeCell ref="B31:C32"/>
    <mergeCell ref="B34:C34"/>
    <mergeCell ref="B35:C35"/>
    <mergeCell ref="B36:C36"/>
    <mergeCell ref="E27:F33"/>
  </mergeCells>
  <dataValidations count="1">
    <dataValidation type="whole" allowBlank="1" showInputMessage="1" showErrorMessage="1" sqref="C21 C23" xr:uid="{03373992-9D14-4CD9-A12C-B35FF8D06529}">
      <formula1>0</formula1>
      <formula2>500</formula2>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49B877A-D2F5-4F00-B48B-19A27A863A58}">
          <x14:formula1>
            <xm:f>RAW!$I$3:$I$16</xm:f>
          </x14:formula1>
          <xm:sqref>C15</xm:sqref>
        </x14:dataValidation>
        <x14:dataValidation type="list" allowBlank="1" showInputMessage="1" showErrorMessage="1" xr:uid="{E460E0CB-B122-4D04-88CF-BA1117861ABB}">
          <x14:formula1>
            <xm:f>RAW!$J$3:$J$10</xm:f>
          </x14:formula1>
          <xm:sqref>C18</xm:sqref>
        </x14:dataValidation>
        <x14:dataValidation type="list" allowBlank="1" showInputMessage="1" showErrorMessage="1" xr:uid="{3E37D73C-D70F-497A-8E79-C7E3FE0430B1}">
          <x14:formula1>
            <xm:f>RAW!$L$3:$L$4</xm:f>
          </x14:formula1>
          <xm:sqref>C27 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B2:G26"/>
  <sheetViews>
    <sheetView workbookViewId="0">
      <selection activeCell="B9" sqref="B9"/>
    </sheetView>
  </sheetViews>
  <sheetFormatPr baseColWidth="10" defaultColWidth="10.83203125" defaultRowHeight="14" x14ac:dyDescent="0.15"/>
  <cols>
    <col min="1" max="1" width="2.5" style="4" customWidth="1"/>
    <col min="2" max="3" width="27.5" style="4" customWidth="1"/>
    <col min="4" max="4" width="27.5" style="4" bestFit="1" customWidth="1"/>
    <col min="5" max="5" width="37" style="4" customWidth="1"/>
    <col min="6" max="6" width="9" style="4" bestFit="1" customWidth="1"/>
    <col min="7" max="7" width="27.5" style="4" customWidth="1"/>
    <col min="8" max="8" width="2.5" style="4" customWidth="1"/>
    <col min="9" max="16384" width="10.83203125" style="4"/>
  </cols>
  <sheetData>
    <row r="2" spans="2:7" x14ac:dyDescent="0.15">
      <c r="D2" s="53" t="s">
        <v>12</v>
      </c>
      <c r="E2" s="54">
        <f>IF(Hauptmeldebogen_LM!C7&lt;&gt;"",Hauptmeldebogen_LM!C7,IF(Hauptmeldebogen_JSP!C7&lt;&gt;"",Hauptmeldebogen_JSP!C7,IF(Hauptmeldebogen_NDM!C7&lt;&gt;"",Hauptmeldebogen_NDM!C7,Hauptmeldebogen_KiSGruTu!C7)))</f>
        <v>0</v>
      </c>
    </row>
    <row r="3" spans="2:7" x14ac:dyDescent="0.15">
      <c r="D3" s="55" t="s">
        <v>22</v>
      </c>
      <c r="E3" s="3">
        <f>IF(Hauptmeldebogen_LM!C15&gt;0,Hauptmeldebogen_LM!C15,IF(Hauptmeldebogen_JSP!C15&gt;0,Hauptmeldebogen_JSP!C15,IF(Hauptmeldebogen_NDM!C15&gt;0,Hauptmeldebogen_NDM!C15,IF(Hauptmeldebogen_KiSGruTu!C15&gt;0,Hauptmeldebogen_KiSGruTu!C15,0))))</f>
        <v>0</v>
      </c>
    </row>
    <row r="4" spans="2:7" x14ac:dyDescent="0.15">
      <c r="D4" s="53" t="s">
        <v>51</v>
      </c>
      <c r="E4" s="54">
        <f>IF(Hauptmeldebogen_LM!C16&gt;0,Hauptmeldebogen_LM!C16,IF(Hauptmeldebogen_JSP!C16&gt;0,Hauptmeldebogen_JSP!C16,IF(Hauptmeldebogen_NDM!C16&gt;0,Hauptmeldebogen_NDM!C16,IF(Hauptmeldebogen_KiSGruTu!C16&gt;0,Hauptmeldebogen_KiSGruTu!C16,0))))</f>
        <v>0</v>
      </c>
    </row>
    <row r="5" spans="2:7" x14ac:dyDescent="0.15">
      <c r="B5" s="32"/>
      <c r="C5" s="32"/>
      <c r="D5" s="3"/>
    </row>
    <row r="6" spans="2:7" x14ac:dyDescent="0.15">
      <c r="B6" s="32" t="s">
        <v>52</v>
      </c>
      <c r="C6" s="32"/>
      <c r="D6" s="3"/>
    </row>
    <row r="8" spans="2:7" x14ac:dyDescent="0.15">
      <c r="B8" s="1" t="s">
        <v>14</v>
      </c>
      <c r="C8" s="1" t="s">
        <v>16</v>
      </c>
      <c r="D8" s="1" t="s">
        <v>53</v>
      </c>
      <c r="E8" s="1" t="s">
        <v>18</v>
      </c>
      <c r="F8" s="1" t="s">
        <v>54</v>
      </c>
      <c r="G8" s="1" t="s">
        <v>55</v>
      </c>
    </row>
    <row r="9" spans="2:7" x14ac:dyDescent="0.15">
      <c r="B9" s="19"/>
      <c r="C9" s="19"/>
      <c r="D9" s="19"/>
      <c r="E9" s="19"/>
      <c r="F9" s="19"/>
      <c r="G9" s="19"/>
    </row>
    <row r="10" spans="2:7" x14ac:dyDescent="0.15">
      <c r="B10" s="19"/>
      <c r="C10" s="19"/>
      <c r="D10" s="19"/>
      <c r="E10" s="19"/>
      <c r="F10" s="19"/>
      <c r="G10" s="19"/>
    </row>
    <row r="11" spans="2:7" x14ac:dyDescent="0.15">
      <c r="B11" s="19"/>
      <c r="C11" s="19"/>
      <c r="D11" s="19"/>
      <c r="E11" s="19"/>
      <c r="F11" s="19"/>
      <c r="G11" s="19"/>
    </row>
    <row r="12" spans="2:7" x14ac:dyDescent="0.15">
      <c r="B12" s="19"/>
      <c r="C12" s="19"/>
      <c r="D12" s="19"/>
      <c r="E12" s="19"/>
      <c r="F12" s="19"/>
      <c r="G12" s="19"/>
    </row>
    <row r="13" spans="2:7" x14ac:dyDescent="0.15">
      <c r="B13" s="19"/>
      <c r="C13" s="19"/>
      <c r="D13" s="19"/>
      <c r="E13" s="19"/>
      <c r="F13" s="19"/>
      <c r="G13" s="19"/>
    </row>
    <row r="14" spans="2:7" x14ac:dyDescent="0.15">
      <c r="B14" s="19"/>
      <c r="C14" s="19"/>
      <c r="D14" s="19"/>
      <c r="E14" s="19"/>
      <c r="F14" s="19"/>
      <c r="G14" s="19"/>
    </row>
    <row r="15" spans="2:7" x14ac:dyDescent="0.15">
      <c r="B15" s="19"/>
      <c r="C15" s="19"/>
      <c r="D15" s="19"/>
      <c r="E15" s="19"/>
      <c r="F15" s="19"/>
      <c r="G15" s="19"/>
    </row>
    <row r="16" spans="2:7" x14ac:dyDescent="0.15">
      <c r="B16" s="19"/>
      <c r="C16" s="19"/>
      <c r="D16" s="19"/>
      <c r="E16" s="19"/>
      <c r="F16" s="19"/>
      <c r="G16" s="19"/>
    </row>
    <row r="17" spans="2:7" x14ac:dyDescent="0.15">
      <c r="B17" s="19"/>
      <c r="C17" s="19"/>
      <c r="D17" s="19"/>
      <c r="E17" s="19"/>
      <c r="F17" s="19"/>
      <c r="G17" s="19"/>
    </row>
    <row r="18" spans="2:7" x14ac:dyDescent="0.15">
      <c r="B18" s="19"/>
      <c r="C18" s="19"/>
      <c r="D18" s="19"/>
      <c r="E18" s="19"/>
      <c r="F18" s="19"/>
      <c r="G18" s="19"/>
    </row>
    <row r="19" spans="2:7" x14ac:dyDescent="0.15">
      <c r="B19" s="19"/>
      <c r="C19" s="19"/>
      <c r="D19" s="19"/>
      <c r="E19" s="19"/>
      <c r="F19" s="19"/>
      <c r="G19" s="19"/>
    </row>
    <row r="21" spans="2:7" x14ac:dyDescent="0.15">
      <c r="B21" s="33"/>
      <c r="C21" s="33"/>
    </row>
    <row r="22" spans="2:7" x14ac:dyDescent="0.15">
      <c r="B22" s="47"/>
      <c r="C22" s="47"/>
    </row>
    <row r="23" spans="2:7" x14ac:dyDescent="0.15">
      <c r="B23" s="47"/>
      <c r="C23" s="47"/>
    </row>
    <row r="24" spans="2:7" x14ac:dyDescent="0.15">
      <c r="B24" s="47"/>
      <c r="C24" s="47"/>
    </row>
    <row r="26" spans="2:7" x14ac:dyDescent="0.15">
      <c r="B26" s="47"/>
      <c r="C26" s="47"/>
    </row>
  </sheetData>
  <sheetProtection algorithmName="SHA-512" hashValue="2lx2YmS3giwLK3xeNow+nEPJUtkz+RwZDl0hdzCyPmszkIi/3hT/8XiUZGJQM9CP5bnL+di96l2I1bYm+fOpaw==" saltValue="DS8ZqU4DxQxQk2d5NSSOLA==" spinCount="100000" sheet="1" objects="1" scenarios="1"/>
  <pageMargins left="0.7" right="0.7" top="0.78740157499999996" bottom="0.78740157499999996"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RAW!$F$3:$F$7</xm:f>
          </x14:formula1>
          <xm:sqref>D9:D19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1:Q255"/>
  <sheetViews>
    <sheetView zoomScaleNormal="100" workbookViewId="0">
      <selection activeCell="H25" sqref="H25"/>
    </sheetView>
  </sheetViews>
  <sheetFormatPr baseColWidth="10" defaultColWidth="10.83203125" defaultRowHeight="14" x14ac:dyDescent="0.15"/>
  <cols>
    <col min="1" max="1" width="2.5" style="4" customWidth="1"/>
    <col min="2" max="2" width="28.33203125" style="56" bestFit="1" customWidth="1"/>
    <col min="3" max="3" width="9.83203125" style="4" customWidth="1"/>
    <col min="4" max="5" width="20.5" style="4" customWidth="1"/>
    <col min="6" max="6" width="12.33203125" style="4" bestFit="1" customWidth="1"/>
    <col min="7" max="7" width="10.6640625" style="4" bestFit="1" customWidth="1"/>
    <col min="8" max="8" width="29.5" style="4" customWidth="1"/>
    <col min="9" max="11" width="10.83203125" style="4"/>
    <col min="12" max="12" width="30.5" style="4" customWidth="1"/>
    <col min="13" max="13" width="2.5" style="4" customWidth="1"/>
    <col min="14" max="14" width="1.83203125" style="56" hidden="1" customWidth="1"/>
    <col min="15" max="15" width="4.83203125" style="56" hidden="1" customWidth="1"/>
    <col min="16" max="16" width="6.33203125" style="4" hidden="1" customWidth="1"/>
    <col min="17" max="17" width="7.5" style="4" hidden="1" customWidth="1"/>
    <col min="18" max="18" width="10.83203125" style="4" customWidth="1"/>
    <col min="19" max="16384" width="10.83203125" style="4"/>
  </cols>
  <sheetData>
    <row r="1" spans="2:17" x14ac:dyDescent="0.15">
      <c r="B1" s="4"/>
    </row>
    <row r="2" spans="2:17" ht="14.5" customHeight="1" x14ac:dyDescent="0.15">
      <c r="B2" s="13" t="s">
        <v>12</v>
      </c>
      <c r="E2" s="119" t="s">
        <v>56</v>
      </c>
      <c r="F2" s="119"/>
      <c r="G2" s="119"/>
      <c r="H2" s="119"/>
      <c r="I2" s="119"/>
      <c r="J2" s="119"/>
      <c r="K2" s="67"/>
    </row>
    <row r="3" spans="2:17" ht="14.5" customHeight="1" x14ac:dyDescent="0.15">
      <c r="B3" s="14">
        <f>IF(Hauptmeldebogen_LM!C7&lt;&gt;"",Hauptmeldebogen_LM!C7,IF(Hauptmeldebogen_JSP!C7&lt;&gt;"",Hauptmeldebogen_JSP!C7,Hauptmeldebogen_NDM!C7))</f>
        <v>0</v>
      </c>
      <c r="D3" s="3"/>
      <c r="E3" s="119" t="s">
        <v>57</v>
      </c>
      <c r="F3" s="119"/>
      <c r="G3" s="119"/>
      <c r="H3" s="119"/>
      <c r="I3" s="119"/>
      <c r="J3" s="119"/>
      <c r="K3" s="68"/>
    </row>
    <row r="4" spans="2:17" ht="14.5" customHeight="1" x14ac:dyDescent="0.15">
      <c r="B4" s="4"/>
      <c r="D4" s="3"/>
      <c r="E4" s="119"/>
      <c r="F4" s="119"/>
      <c r="G4" s="119"/>
      <c r="H4" s="119"/>
      <c r="I4" s="119"/>
      <c r="J4" s="119"/>
      <c r="K4" s="3"/>
    </row>
    <row r="5" spans="2:17" x14ac:dyDescent="0.15">
      <c r="B5" s="32" t="s">
        <v>58</v>
      </c>
      <c r="C5" s="32"/>
    </row>
    <row r="6" spans="2:17" x14ac:dyDescent="0.15">
      <c r="B6" s="4"/>
    </row>
    <row r="7" spans="2:17" ht="15" thickBot="1" x14ac:dyDescent="0.2">
      <c r="B7" s="57" t="s">
        <v>59</v>
      </c>
      <c r="C7" s="58" t="s">
        <v>60</v>
      </c>
      <c r="D7" s="58" t="s">
        <v>61</v>
      </c>
      <c r="E7" s="58" t="s">
        <v>62</v>
      </c>
      <c r="F7" s="58" t="s">
        <v>63</v>
      </c>
      <c r="G7" s="58" t="s">
        <v>64</v>
      </c>
      <c r="H7" s="58" t="s">
        <v>65</v>
      </c>
      <c r="I7" s="58" t="s">
        <v>66</v>
      </c>
      <c r="J7" s="58" t="s">
        <v>67</v>
      </c>
      <c r="K7" s="58" t="s">
        <v>68</v>
      </c>
      <c r="L7" s="57" t="s">
        <v>69</v>
      </c>
    </row>
    <row r="8" spans="2:17" x14ac:dyDescent="0.15">
      <c r="B8" s="20"/>
      <c r="C8" s="89"/>
      <c r="D8" s="21"/>
      <c r="E8" s="21"/>
      <c r="F8" s="21"/>
      <c r="G8" s="21"/>
      <c r="H8" s="21"/>
      <c r="I8" s="21"/>
      <c r="J8" s="21"/>
      <c r="K8" s="21"/>
      <c r="L8" s="20"/>
      <c r="N8" s="56">
        <f>SUM(ms[[#This Row],[Tu]:[Wurf]])</f>
        <v>0</v>
      </c>
      <c r="O8" s="56">
        <f>IF(ms[[#This Row],[Klasse]]=RAW!$D$3,RAW!$E$3,IF(ms[[#This Row],[Klasse]]=RAW!$D$4,RAW!$E$4,IF(ms[[#This Row],[Klasse]]=RAW!$D$5,RAW!$E$5,IF(ms[[#This Row],[Klasse]]=RAW!$D$6,RAW!$E$6,IF(ms[[#This Row],[Klasse]]=RAW!$D$7,RAW!$E$7,IF(ms[[#This Row],[Klasse]]=RAW!$D$8,RAW!$E$8,IF(ms[[#This Row],[Klasse]]=RAW!$D$9,RAW!$E$9,IF(ms[[#This Row],[Klasse]]=RAW!$D$10,RAW!$E$10,0))))))))</f>
        <v>0</v>
      </c>
      <c r="P8" s="4" t="e">
        <f>VLOOKUP(ms[[#This Row],[Klasse]],RAW!$D$17:$E$24,2,0)</f>
        <v>#N/A</v>
      </c>
      <c r="Q8" s="90"/>
    </row>
    <row r="9" spans="2:17" x14ac:dyDescent="0.15">
      <c r="B9" s="22"/>
      <c r="C9" s="23"/>
      <c r="D9" s="23"/>
      <c r="E9" s="23"/>
      <c r="F9" s="23"/>
      <c r="G9" s="23"/>
      <c r="H9" s="23"/>
      <c r="I9" s="23"/>
      <c r="J9" s="23"/>
      <c r="K9" s="24"/>
      <c r="L9" s="25"/>
      <c r="N9" s="56">
        <f>SUM(ms[[#This Row],[Tu]:[Wurf]])</f>
        <v>0</v>
      </c>
      <c r="O9" s="56">
        <f>IF(ms[[#This Row],[Klasse]]=RAW!$D$3,RAW!$E$3,IF(ms[[#This Row],[Klasse]]=RAW!$D$4,RAW!$E$4,IF(ms[[#This Row],[Klasse]]=RAW!$D$5,RAW!$E$5,IF(ms[[#This Row],[Klasse]]=RAW!$D$6,RAW!$E$6,IF(ms[[#This Row],[Klasse]]=RAW!$D$7,RAW!$E$7,IF(ms[[#This Row],[Klasse]]=RAW!$D$8,RAW!$E$8,IF(ms[[#This Row],[Klasse]]=RAW!$D$9,RAW!$E$9,IF(ms[[#This Row],[Klasse]]=RAW!$D$10,RAW!$E$10,0))))))))</f>
        <v>0</v>
      </c>
      <c r="P9" s="4" t="e">
        <f>VLOOKUP(ms[[#This Row],[Klasse]],RAW!$D$17:$E$24,2,0)</f>
        <v>#N/A</v>
      </c>
    </row>
    <row r="10" spans="2:17" x14ac:dyDescent="0.15">
      <c r="B10" s="20"/>
      <c r="C10" s="23"/>
      <c r="D10" s="23"/>
      <c r="E10" s="23"/>
      <c r="F10" s="23"/>
      <c r="G10" s="23"/>
      <c r="H10" s="23"/>
      <c r="I10" s="23"/>
      <c r="J10" s="23"/>
      <c r="K10" s="21"/>
      <c r="L10" s="20"/>
      <c r="N10" s="56">
        <f>SUM(ms[[#This Row],[Tu]:[Wurf]])</f>
        <v>0</v>
      </c>
      <c r="O10" s="56">
        <f>IF(ms[[#This Row],[Klasse]]=RAW!$D$3,RAW!$E$3,IF(ms[[#This Row],[Klasse]]=RAW!$D$4,RAW!$E$4,IF(ms[[#This Row],[Klasse]]=RAW!$D$5,RAW!$E$5,IF(ms[[#This Row],[Klasse]]=RAW!$D$6,RAW!$E$6,IF(ms[[#This Row],[Klasse]]=RAW!$D$7,RAW!$E$7,IF(ms[[#This Row],[Klasse]]=RAW!$D$8,RAW!$E$8,IF(ms[[#This Row],[Klasse]]=RAW!$D$9,RAW!$E$9,IF(ms[[#This Row],[Klasse]]=RAW!$D$10,RAW!$E$10,0))))))))</f>
        <v>0</v>
      </c>
      <c r="P10" s="4" t="e">
        <f>VLOOKUP(ms[[#This Row],[Klasse]],RAW!$D$17:$E$24,2,0)</f>
        <v>#N/A</v>
      </c>
    </row>
    <row r="11" spans="2:17" x14ac:dyDescent="0.15">
      <c r="B11" s="22"/>
      <c r="C11" s="23"/>
      <c r="D11" s="23"/>
      <c r="E11" s="23"/>
      <c r="F11" s="23"/>
      <c r="G11" s="23"/>
      <c r="H11" s="23"/>
      <c r="I11" s="23"/>
      <c r="J11" s="23"/>
      <c r="K11" s="21"/>
      <c r="L11" s="25"/>
      <c r="N11" s="56">
        <f>SUM(ms[[#This Row],[Tu]:[Wurf]])</f>
        <v>0</v>
      </c>
      <c r="O11" s="56">
        <f>IF(ms[[#This Row],[Klasse]]=RAW!$D$3,RAW!$E$3,IF(ms[[#This Row],[Klasse]]=RAW!$D$4,RAW!$E$4,IF(ms[[#This Row],[Klasse]]=RAW!$D$5,RAW!$E$5,IF(ms[[#This Row],[Klasse]]=RAW!$D$6,RAW!$E$6,IF(ms[[#This Row],[Klasse]]=RAW!$D$7,RAW!$E$7,IF(ms[[#This Row],[Klasse]]=RAW!$D$8,RAW!$E$8,IF(ms[[#This Row],[Klasse]]=RAW!$D$9,RAW!$E$9,IF(ms[[#This Row],[Klasse]]=RAW!$D$10,RAW!$E$10,0))))))))</f>
        <v>0</v>
      </c>
      <c r="P11" s="4" t="e">
        <f>VLOOKUP(ms[[#This Row],[Klasse]],RAW!$D$17:$E$24,2,0)</f>
        <v>#N/A</v>
      </c>
    </row>
    <row r="12" spans="2:17" x14ac:dyDescent="0.15">
      <c r="B12" s="20"/>
      <c r="C12" s="23"/>
      <c r="D12" s="23"/>
      <c r="E12" s="23"/>
      <c r="F12" s="23"/>
      <c r="G12" s="23"/>
      <c r="H12" s="23"/>
      <c r="I12" s="23"/>
      <c r="J12" s="23"/>
      <c r="K12" s="21"/>
      <c r="L12" s="20"/>
      <c r="N12" s="56">
        <f>SUM(ms[[#This Row],[Tu]:[Wurf]])</f>
        <v>0</v>
      </c>
      <c r="O12" s="56">
        <f>IF(ms[[#This Row],[Klasse]]=RAW!$D$3,RAW!$E$3,IF(ms[[#This Row],[Klasse]]=RAW!$D$4,RAW!$E$4,IF(ms[[#This Row],[Klasse]]=RAW!$D$5,RAW!$E$5,IF(ms[[#This Row],[Klasse]]=RAW!$D$6,RAW!$E$6,IF(ms[[#This Row],[Klasse]]=RAW!$D$7,RAW!$E$7,IF(ms[[#This Row],[Klasse]]=RAW!$D$8,RAW!$E$8,IF(ms[[#This Row],[Klasse]]=RAW!$D$9,RAW!$E$9,IF(ms[[#This Row],[Klasse]]=RAW!$D$10,RAW!$E$10,0))))))))</f>
        <v>0</v>
      </c>
      <c r="P12" s="4" t="e">
        <f>VLOOKUP(ms[[#This Row],[Klasse]],RAW!$D$17:$E$24,2,0)</f>
        <v>#N/A</v>
      </c>
    </row>
    <row r="13" spans="2:17" x14ac:dyDescent="0.15">
      <c r="B13" s="22"/>
      <c r="C13" s="23"/>
      <c r="D13" s="23"/>
      <c r="E13" s="23"/>
      <c r="F13" s="23"/>
      <c r="G13" s="23"/>
      <c r="H13" s="23"/>
      <c r="I13" s="23"/>
      <c r="J13" s="23"/>
      <c r="K13" s="21"/>
      <c r="L13" s="25"/>
      <c r="N13" s="56">
        <f>SUM(ms[[#This Row],[Tu]:[Wurf]])</f>
        <v>0</v>
      </c>
      <c r="O13" s="56">
        <f>IF(ms[[#This Row],[Klasse]]=RAW!$D$3,RAW!$E$3,IF(ms[[#This Row],[Klasse]]=RAW!$D$4,RAW!$E$4,IF(ms[[#This Row],[Klasse]]=RAW!$D$5,RAW!$E$5,IF(ms[[#This Row],[Klasse]]=RAW!$D$6,RAW!$E$6,IF(ms[[#This Row],[Klasse]]=RAW!$D$7,RAW!$E$7,IF(ms[[#This Row],[Klasse]]=RAW!$D$8,RAW!$E$8,IF(ms[[#This Row],[Klasse]]=RAW!$D$9,RAW!$E$9,IF(ms[[#This Row],[Klasse]]=RAW!$D$10,RAW!$E$10,0))))))))</f>
        <v>0</v>
      </c>
      <c r="P13" s="4" t="e">
        <f>VLOOKUP(ms[[#This Row],[Klasse]],RAW!$D$17:$E$24,2,0)</f>
        <v>#N/A</v>
      </c>
    </row>
    <row r="14" spans="2:17" x14ac:dyDescent="0.15">
      <c r="B14" s="20"/>
      <c r="C14" s="23"/>
      <c r="D14" s="23"/>
      <c r="E14" s="23"/>
      <c r="F14" s="23"/>
      <c r="G14" s="23"/>
      <c r="H14" s="23"/>
      <c r="I14" s="23"/>
      <c r="J14" s="23"/>
      <c r="K14" s="21"/>
      <c r="L14" s="20"/>
      <c r="N14" s="56">
        <f>SUM(ms[[#This Row],[Tu]:[Wurf]])</f>
        <v>0</v>
      </c>
      <c r="O14" s="56">
        <f>IF(ms[[#This Row],[Klasse]]=RAW!$D$3,RAW!$E$3,IF(ms[[#This Row],[Klasse]]=RAW!$D$4,RAW!$E$4,IF(ms[[#This Row],[Klasse]]=RAW!$D$5,RAW!$E$5,IF(ms[[#This Row],[Klasse]]=RAW!$D$6,RAW!$E$6,IF(ms[[#This Row],[Klasse]]=RAW!$D$7,RAW!$E$7,IF(ms[[#This Row],[Klasse]]=RAW!$D$8,RAW!$E$8,IF(ms[[#This Row],[Klasse]]=RAW!$D$9,RAW!$E$9,IF(ms[[#This Row],[Klasse]]=RAW!$D$10,RAW!$E$10,0))))))))</f>
        <v>0</v>
      </c>
      <c r="P14" s="4" t="e">
        <f>VLOOKUP(ms[[#This Row],[Klasse]],RAW!$D$17:$E$24,2,0)</f>
        <v>#N/A</v>
      </c>
    </row>
    <row r="15" spans="2:17" x14ac:dyDescent="0.15">
      <c r="B15" s="22"/>
      <c r="C15" s="23"/>
      <c r="D15" s="23"/>
      <c r="E15" s="23"/>
      <c r="F15" s="23"/>
      <c r="G15" s="23"/>
      <c r="H15" s="23"/>
      <c r="I15" s="23"/>
      <c r="J15" s="23"/>
      <c r="K15" s="24"/>
      <c r="L15" s="25"/>
      <c r="N15" s="56">
        <f>SUM(ms[[#This Row],[Tu]:[Wurf]])</f>
        <v>0</v>
      </c>
      <c r="O15" s="56">
        <f>IF(ms[[#This Row],[Klasse]]=RAW!$D$3,RAW!$E$3,IF(ms[[#This Row],[Klasse]]=RAW!$D$4,RAW!$E$4,IF(ms[[#This Row],[Klasse]]=RAW!$D$5,RAW!$E$5,IF(ms[[#This Row],[Klasse]]=RAW!$D$6,RAW!$E$6,IF(ms[[#This Row],[Klasse]]=RAW!$D$7,RAW!$E$7,IF(ms[[#This Row],[Klasse]]=RAW!$D$8,RAW!$E$8,IF(ms[[#This Row],[Klasse]]=RAW!$D$9,RAW!$E$9,IF(ms[[#This Row],[Klasse]]=RAW!$D$10,RAW!$E$10,0))))))))</f>
        <v>0</v>
      </c>
      <c r="P15" s="4" t="e">
        <f>VLOOKUP(ms[[#This Row],[Klasse]],RAW!$D$17:$E$24,2,0)</f>
        <v>#N/A</v>
      </c>
    </row>
    <row r="16" spans="2:17" x14ac:dyDescent="0.15">
      <c r="B16" s="20"/>
      <c r="C16" s="23"/>
      <c r="D16" s="23"/>
      <c r="E16" s="23"/>
      <c r="F16" s="23"/>
      <c r="G16" s="23"/>
      <c r="H16" s="23"/>
      <c r="I16" s="23"/>
      <c r="J16" s="23"/>
      <c r="K16" s="24"/>
      <c r="L16" s="20"/>
      <c r="N16" s="56">
        <f>SUM(ms[[#This Row],[Tu]:[Wurf]])</f>
        <v>0</v>
      </c>
      <c r="O16" s="56">
        <f>IF(ms[[#This Row],[Klasse]]=RAW!$D$3,RAW!$E$3,IF(ms[[#This Row],[Klasse]]=RAW!$D$4,RAW!$E$4,IF(ms[[#This Row],[Klasse]]=RAW!$D$5,RAW!$E$5,IF(ms[[#This Row],[Klasse]]=RAW!$D$6,RAW!$E$6,IF(ms[[#This Row],[Klasse]]=RAW!$D$7,RAW!$E$7,IF(ms[[#This Row],[Klasse]]=RAW!$D$8,RAW!$E$8,IF(ms[[#This Row],[Klasse]]=RAW!$D$9,RAW!$E$9,IF(ms[[#This Row],[Klasse]]=RAW!$D$10,RAW!$E$10,0))))))))</f>
        <v>0</v>
      </c>
      <c r="P16" s="4" t="e">
        <f>VLOOKUP(ms[[#This Row],[Klasse]],RAW!$D$17:$E$24,2,0)</f>
        <v>#N/A</v>
      </c>
    </row>
    <row r="17" spans="2:17" x14ac:dyDescent="0.15">
      <c r="B17" s="22"/>
      <c r="C17" s="23"/>
      <c r="D17" s="23"/>
      <c r="E17" s="23"/>
      <c r="F17" s="23"/>
      <c r="G17" s="23"/>
      <c r="H17" s="23"/>
      <c r="I17" s="23"/>
      <c r="J17" s="23"/>
      <c r="K17" s="21"/>
      <c r="L17" s="25"/>
      <c r="N17" s="56">
        <f>SUM(ms[[#This Row],[Tu]:[Wurf]])</f>
        <v>0</v>
      </c>
      <c r="O17" s="56">
        <f>IF(ms[[#This Row],[Klasse]]=RAW!$D$3,RAW!$E$3,IF(ms[[#This Row],[Klasse]]=RAW!$D$4,RAW!$E$4,IF(ms[[#This Row],[Klasse]]=RAW!$D$5,RAW!$E$5,IF(ms[[#This Row],[Klasse]]=RAW!$D$6,RAW!$E$6,IF(ms[[#This Row],[Klasse]]=RAW!$D$7,RAW!$E$7,IF(ms[[#This Row],[Klasse]]=RAW!$D$8,RAW!$E$8,IF(ms[[#This Row],[Klasse]]=RAW!$D$9,RAW!$E$9,IF(ms[[#This Row],[Klasse]]=RAW!$D$10,RAW!$E$10,0))))))))</f>
        <v>0</v>
      </c>
      <c r="P17" s="4" t="e">
        <f>VLOOKUP(ms[[#This Row],[Klasse]],RAW!$D$17:$E$24,2,0)</f>
        <v>#N/A</v>
      </c>
    </row>
    <row r="18" spans="2:17" x14ac:dyDescent="0.15">
      <c r="B18" s="20"/>
      <c r="C18" s="23"/>
      <c r="D18" s="23"/>
      <c r="E18" s="23"/>
      <c r="F18" s="23"/>
      <c r="G18" s="23"/>
      <c r="H18" s="23"/>
      <c r="I18" s="23"/>
      <c r="J18" s="23"/>
      <c r="K18" s="21"/>
      <c r="L18" s="20"/>
      <c r="N18" s="56">
        <f>SUM(ms[[#This Row],[Tu]:[Wurf]])</f>
        <v>0</v>
      </c>
      <c r="O18" s="56">
        <f>IF(ms[[#This Row],[Klasse]]=RAW!$D$3,RAW!$E$3,IF(ms[[#This Row],[Klasse]]=RAW!$D$4,RAW!$E$4,IF(ms[[#This Row],[Klasse]]=RAW!$D$5,RAW!$E$5,IF(ms[[#This Row],[Klasse]]=RAW!$D$6,RAW!$E$6,IF(ms[[#This Row],[Klasse]]=RAW!$D$7,RAW!$E$7,IF(ms[[#This Row],[Klasse]]=RAW!$D$8,RAW!$E$8,IF(ms[[#This Row],[Klasse]]=RAW!$D$9,RAW!$E$9,IF(ms[[#This Row],[Klasse]]=RAW!$D$10,RAW!$E$10,0))))))))</f>
        <v>0</v>
      </c>
      <c r="P18" s="4" t="e">
        <f>VLOOKUP(ms[[#This Row],[Klasse]],RAW!$D$17:$E$24,2,0)</f>
        <v>#N/A</v>
      </c>
    </row>
    <row r="19" spans="2:17" x14ac:dyDescent="0.15">
      <c r="B19" s="22"/>
      <c r="C19" s="23"/>
      <c r="D19" s="23"/>
      <c r="E19" s="23"/>
      <c r="F19" s="23"/>
      <c r="G19" s="23"/>
      <c r="H19" s="23"/>
      <c r="I19" s="23"/>
      <c r="J19" s="23"/>
      <c r="K19" s="24"/>
      <c r="L19" s="25"/>
      <c r="N19" s="56">
        <f>SUM(ms[[#This Row],[Tu]:[Wurf]])</f>
        <v>0</v>
      </c>
      <c r="O19" s="56">
        <f>IF(ms[[#This Row],[Klasse]]=RAW!$D$3,RAW!$E$3,IF(ms[[#This Row],[Klasse]]=RAW!$D$4,RAW!$E$4,IF(ms[[#This Row],[Klasse]]=RAW!$D$5,RAW!$E$5,IF(ms[[#This Row],[Klasse]]=RAW!$D$6,RAW!$E$6,IF(ms[[#This Row],[Klasse]]=RAW!$D$7,RAW!$E$7,IF(ms[[#This Row],[Klasse]]=RAW!$D$8,RAW!$E$8,IF(ms[[#This Row],[Klasse]]=RAW!$D$9,RAW!$E$9,IF(ms[[#This Row],[Klasse]]=RAW!$D$10,RAW!$E$10,0))))))))</f>
        <v>0</v>
      </c>
      <c r="P19" s="4" t="e">
        <f>VLOOKUP(ms[[#This Row],[Klasse]],RAW!$D$17:$E$24,2,0)</f>
        <v>#N/A</v>
      </c>
    </row>
    <row r="20" spans="2:17" x14ac:dyDescent="0.15">
      <c r="B20" s="20"/>
      <c r="C20" s="23"/>
      <c r="D20" s="23"/>
      <c r="E20" s="23"/>
      <c r="F20" s="23"/>
      <c r="G20" s="23"/>
      <c r="H20" s="23"/>
      <c r="I20" s="23"/>
      <c r="J20" s="23"/>
      <c r="K20" s="24"/>
      <c r="L20" s="20"/>
      <c r="N20" s="56">
        <f>SUM(ms[[#This Row],[Tu]:[Wurf]])</f>
        <v>0</v>
      </c>
      <c r="O20" s="56">
        <f>IF(ms[[#This Row],[Klasse]]=RAW!$D$3,RAW!$E$3,IF(ms[[#This Row],[Klasse]]=RAW!$D$4,RAW!$E$4,IF(ms[[#This Row],[Klasse]]=RAW!$D$5,RAW!$E$5,IF(ms[[#This Row],[Klasse]]=RAW!$D$6,RAW!$E$6,IF(ms[[#This Row],[Klasse]]=RAW!$D$7,RAW!$E$7,IF(ms[[#This Row],[Klasse]]=RAW!$D$8,RAW!$E$8,IF(ms[[#This Row],[Klasse]]=RAW!$D$9,RAW!$E$9,IF(ms[[#This Row],[Klasse]]=RAW!$D$10,RAW!$E$10,0))))))))</f>
        <v>0</v>
      </c>
      <c r="P20" s="4" t="e">
        <f>VLOOKUP(ms[[#This Row],[Klasse]],RAW!$D$17:$E$24,2,0)</f>
        <v>#N/A</v>
      </c>
    </row>
    <row r="21" spans="2:17" x14ac:dyDescent="0.15">
      <c r="B21" s="4"/>
    </row>
    <row r="22" spans="2:17" x14ac:dyDescent="0.15">
      <c r="B22" s="4"/>
    </row>
    <row r="23" spans="2:17" x14ac:dyDescent="0.15">
      <c r="B23" s="17" t="str">
        <f>IF(B8&lt;&gt;"",B8,"")</f>
        <v/>
      </c>
      <c r="D23" s="5" t="s">
        <v>14</v>
      </c>
      <c r="E23" s="5" t="s">
        <v>16</v>
      </c>
      <c r="F23" s="6" t="s">
        <v>70</v>
      </c>
      <c r="G23" s="6" t="s">
        <v>71</v>
      </c>
      <c r="H23" s="5" t="s">
        <v>72</v>
      </c>
    </row>
    <row r="24" spans="2:17" x14ac:dyDescent="0.15">
      <c r="C24" s="12">
        <v>1</v>
      </c>
      <c r="D24" s="26"/>
      <c r="E24" s="26"/>
      <c r="F24" s="27"/>
      <c r="G24" s="27"/>
      <c r="H24" s="26"/>
      <c r="Q24" s="4" t="b">
        <f>IF(G24="",FALSE(),IF(AND($C$8=RAW!$N$2,G24&lt;RAW!$N$7),TRUE(),IF(AND($C$8=RAW!$P$2,G24&lt;RAW!$P$8),TRUE(),IF(AND($C$8=RAW!$R$2,G24&lt;RAW!$R$7),TRUE(),IF(AND($C$8=RAW!$T$2,G24&gt;RAW!$T$5),TRUE(),IF(AND($C$8=RAW!$T$2,G24&lt;RAW!$T$10),TRUE(),IF(AND($C$8=RAW!$V$2,G24&gt;RAW!$V$5),TRUE(),IF(AND($C$8=RAW!$X$2,G24&lt;RAW!$X$8),TRUE(),IF(AND($C$8=RAW!$Z$2,G24&gt;RAW!$Z$5),TRUE(),IF(AND($C$8=RAW!$AB$2,G24&gt;RAW!$AB$8),TRUE(),FALSE()))))))))))</f>
        <v>0</v>
      </c>
    </row>
    <row r="25" spans="2:17" x14ac:dyDescent="0.15">
      <c r="C25" s="12">
        <v>2</v>
      </c>
      <c r="D25" s="26"/>
      <c r="E25" s="26"/>
      <c r="F25" s="27"/>
      <c r="G25" s="27"/>
      <c r="H25" s="26"/>
      <c r="Q25" s="4" t="b">
        <f>IF(G25="",FALSE(),IF(AND($C$8=RAW!$N$2,G25&lt;RAW!$N$7),TRUE(),IF(AND($C$8=RAW!$P$2,G25&lt;RAW!$P$8),TRUE(),IF(AND($C$8=RAW!$R$2,G25&lt;RAW!$R$7),TRUE(),IF(AND($C$8=RAW!$T$2,G25&gt;RAW!$T$5),TRUE(),IF(AND($C$8=RAW!$T$2,G25&lt;RAW!$T$10),TRUE(),IF(AND($C$8=RAW!$V$2,G25&gt;RAW!$V$5),TRUE(),IF(AND($C$8=RAW!$X$2,G25&lt;RAW!$X$8),TRUE(),IF(AND($C$8=RAW!$Z$2,G25&gt;RAW!$Z$5),TRUE(),IF(AND($C$8=RAW!$AB$2,G25&gt;RAW!$AB$8),TRUE(),FALSE()))))))))))</f>
        <v>0</v>
      </c>
    </row>
    <row r="26" spans="2:17" x14ac:dyDescent="0.15">
      <c r="C26" s="12">
        <v>3</v>
      </c>
      <c r="D26" s="26"/>
      <c r="E26" s="26"/>
      <c r="F26" s="27"/>
      <c r="G26" s="27"/>
      <c r="H26" s="26"/>
      <c r="Q26" s="4" t="b">
        <f>IF(G26="",FALSE(),IF(AND($C$8=RAW!$N$2,G26&lt;RAW!$N$7),TRUE(),IF(AND($C$8=RAW!$P$2,G26&lt;RAW!$P$8),TRUE(),IF(AND($C$8=RAW!$R$2,G26&lt;RAW!$R$7),TRUE(),IF(AND($C$8=RAW!$T$2,G26&gt;RAW!$T$5),TRUE(),IF(AND($C$8=RAW!$T$2,G26&lt;RAW!$T$10),TRUE(),IF(AND($C$8=RAW!$V$2,G26&gt;RAW!$V$5),TRUE(),IF(AND($C$8=RAW!$X$2,G26&lt;RAW!$X$8),TRUE(),IF(AND($C$8=RAW!$Z$2,G26&gt;RAW!$Z$5),TRUE(),IF(AND($C$8=RAW!$AB$2,G26&gt;RAW!$AB$8),TRUE(),FALSE()))))))))))</f>
        <v>0</v>
      </c>
    </row>
    <row r="27" spans="2:17" x14ac:dyDescent="0.15">
      <c r="C27" s="12">
        <v>4</v>
      </c>
      <c r="D27" s="26"/>
      <c r="E27" s="26"/>
      <c r="F27" s="27"/>
      <c r="G27" s="27"/>
      <c r="H27" s="26"/>
      <c r="Q27" s="4" t="b">
        <f>IF(G27="",FALSE(),IF(AND($C$8=RAW!$N$2,G27&lt;RAW!$N$7),TRUE(),IF(AND($C$8=RAW!$P$2,G27&lt;RAW!$P$8),TRUE(),IF(AND($C$8=RAW!$R$2,G27&lt;RAW!$R$7),TRUE(),IF(AND($C$8=RAW!$T$2,G27&gt;RAW!$T$5),TRUE(),IF(AND($C$8=RAW!$T$2,G27&lt;RAW!$T$10),TRUE(),IF(AND($C$8=RAW!$V$2,G27&gt;RAW!$V$5),TRUE(),IF(AND($C$8=RAW!$X$2,G27&lt;RAW!$X$8),TRUE(),IF(AND($C$8=RAW!$Z$2,G27&gt;RAW!$Z$5),TRUE(),IF(AND($C$8=RAW!$AB$2,G27&gt;RAW!$AB$8),TRUE(),FALSE()))))))))))</f>
        <v>0</v>
      </c>
    </row>
    <row r="28" spans="2:17" x14ac:dyDescent="0.15">
      <c r="C28" s="12">
        <v>5</v>
      </c>
      <c r="D28" s="26"/>
      <c r="E28" s="26"/>
      <c r="F28" s="27"/>
      <c r="G28" s="27"/>
      <c r="H28" s="26"/>
      <c r="Q28" s="4" t="b">
        <f>IF(G28="",FALSE(),IF(AND($C$8=RAW!$N$2,G28&lt;RAW!$N$7),TRUE(),IF(AND($C$8=RAW!$P$2,G28&lt;RAW!$P$8),TRUE(),IF(AND($C$8=RAW!$R$2,G28&lt;RAW!$R$7),TRUE(),IF(AND($C$8=RAW!$T$2,G28&gt;RAW!$T$5),TRUE(),IF(AND($C$8=RAW!$T$2,G28&lt;RAW!$T$10),TRUE(),IF(AND($C$8=RAW!$V$2,G28&gt;RAW!$V$5),TRUE(),IF(AND($C$8=RAW!$X$2,G28&lt;RAW!$X$8),TRUE(),IF(AND($C$8=RAW!$Z$2,G28&gt;RAW!$Z$5),TRUE(),IF(AND($C$8=RAW!$AB$2,G28&gt;RAW!$AB$8),TRUE(),FALSE()))))))))))</f>
        <v>0</v>
      </c>
    </row>
    <row r="29" spans="2:17" x14ac:dyDescent="0.15">
      <c r="C29" s="12">
        <v>6</v>
      </c>
      <c r="D29" s="26"/>
      <c r="E29" s="26"/>
      <c r="F29" s="27"/>
      <c r="G29" s="27"/>
      <c r="H29" s="26"/>
      <c r="Q29" s="4" t="b">
        <f>IF(G29="",FALSE(),IF(AND($C$8=RAW!$N$2,G29&lt;RAW!$N$7),TRUE(),IF(AND($C$8=RAW!$P$2,G29&lt;RAW!$P$8),TRUE(),IF(AND($C$8=RAW!$R$2,G29&lt;RAW!$R$7),TRUE(),IF(AND($C$8=RAW!$T$2,G29&gt;RAW!$T$5),TRUE(),IF(AND($C$8=RAW!$T$2,G29&lt;RAW!$T$10),TRUE(),IF(AND($C$8=RAW!$V$2,G29&gt;RAW!$V$5),TRUE(),IF(AND($C$8=RAW!$X$2,G29&lt;RAW!$X$8),TRUE(),IF(AND($C$8=RAW!$Z$2,G29&gt;RAW!$Z$5),TRUE(),IF(AND($C$8=RAW!$AB$2,G29&gt;RAW!$AB$8),TRUE(),FALSE()))))))))))</f>
        <v>0</v>
      </c>
    </row>
    <row r="30" spans="2:17" x14ac:dyDescent="0.15">
      <c r="C30" s="12">
        <v>7</v>
      </c>
      <c r="D30" s="26"/>
      <c r="E30" s="26"/>
      <c r="F30" s="27"/>
      <c r="G30" s="27"/>
      <c r="H30" s="26"/>
      <c r="Q30" s="4" t="b">
        <f>IF(G30="",FALSE(),IF(AND($C$8=RAW!$N$2,G30&lt;RAW!$N$7),TRUE(),IF(AND($C$8=RAW!$P$2,G30&lt;RAW!$P$8),TRUE(),IF(AND($C$8=RAW!$R$2,G30&lt;RAW!$R$7),TRUE(),IF(AND($C$8=RAW!$T$2,G30&gt;RAW!$T$5),TRUE(),IF(AND($C$8=RAW!$T$2,G30&lt;RAW!$T$10),TRUE(),IF(AND($C$8=RAW!$V$2,G30&gt;RAW!$V$5),TRUE(),IF(AND($C$8=RAW!$X$2,G30&lt;RAW!$X$8),TRUE(),IF(AND($C$8=RAW!$Z$2,G30&gt;RAW!$Z$5),TRUE(),IF(AND($C$8=RAW!$AB$2,G30&gt;RAW!$AB$8),TRUE(),FALSE()))))))))))</f>
        <v>0</v>
      </c>
    </row>
    <row r="31" spans="2:17" x14ac:dyDescent="0.15">
      <c r="C31" s="12">
        <v>8</v>
      </c>
      <c r="D31" s="26"/>
      <c r="E31" s="26"/>
      <c r="F31" s="27"/>
      <c r="G31" s="27"/>
      <c r="H31" s="26"/>
      <c r="Q31" s="4" t="b">
        <f>IF(G31="",FALSE(),IF(AND($C$8=RAW!$N$2,G31&lt;RAW!$N$7),TRUE(),IF(AND($C$8=RAW!$P$2,G31&lt;RAW!$P$8),TRUE(),IF(AND($C$8=RAW!$R$2,G31&lt;RAW!$R$7),TRUE(),IF(AND($C$8=RAW!$T$2,G31&gt;RAW!$T$5),TRUE(),IF(AND($C$8=RAW!$T$2,G31&lt;RAW!$T$10),TRUE(),IF(AND($C$8=RAW!$V$2,G31&gt;RAW!$V$5),TRUE(),IF(AND($C$8=RAW!$X$2,G31&lt;RAW!$X$8),TRUE(),IF(AND($C$8=RAW!$Z$2,G31&gt;RAW!$Z$5),TRUE(),IF(AND($C$8=RAW!$AB$2,G31&gt;RAW!$AB$8),TRUE(),FALSE()))))))))))</f>
        <v>0</v>
      </c>
    </row>
    <row r="32" spans="2:17" x14ac:dyDescent="0.15">
      <c r="C32" s="12">
        <v>9</v>
      </c>
      <c r="D32" s="26"/>
      <c r="E32" s="26"/>
      <c r="F32" s="27"/>
      <c r="G32" s="27"/>
      <c r="H32" s="26"/>
      <c r="Q32" s="4" t="b">
        <f>IF(G32="",FALSE(),IF(AND($C$8=RAW!$N$2,G32&lt;RAW!$N$7),TRUE(),IF(AND($C$8=RAW!$P$2,G32&lt;RAW!$P$8),TRUE(),IF(AND($C$8=RAW!$R$2,G32&lt;RAW!$R$7),TRUE(),IF(AND($C$8=RAW!$T$2,G32&gt;RAW!$T$5),TRUE(),IF(AND($C$8=RAW!$T$2,G32&lt;RAW!$T$10),TRUE(),IF(AND($C$8=RAW!$V$2,G32&gt;RAW!$V$5),TRUE(),IF(AND($C$8=RAW!$X$2,G32&lt;RAW!$X$8),TRUE(),IF(AND($C$8=RAW!$Z$2,G32&gt;RAW!$Z$5),TRUE(),IF(AND($C$8=RAW!$AB$2,G32&gt;RAW!$AB$8),TRUE(),FALSE()))))))))))</f>
        <v>0</v>
      </c>
    </row>
    <row r="33" spans="2:17" x14ac:dyDescent="0.15">
      <c r="C33" s="12">
        <v>10</v>
      </c>
      <c r="D33" s="26"/>
      <c r="E33" s="26"/>
      <c r="F33" s="27"/>
      <c r="G33" s="27"/>
      <c r="H33" s="26"/>
      <c r="Q33" s="4" t="b">
        <f>IF(G33="",FALSE(),IF(AND($C$8=RAW!$N$2,G33&lt;RAW!$N$7),TRUE(),IF(AND($C$8=RAW!$P$2,G33&lt;RAW!$P$8),TRUE(),IF(AND($C$8=RAW!$R$2,G33&lt;RAW!$R$7),TRUE(),IF(AND($C$8=RAW!$T$2,G33&gt;RAW!$T$5),TRUE(),IF(AND($C$8=RAW!$T$2,G33&lt;RAW!$T$10),TRUE(),IF(AND($C$8=RAW!$V$2,G33&gt;RAW!$V$5),TRUE(),IF(AND($C$8=RAW!$X$2,G33&lt;RAW!$X$8),TRUE(),IF(AND($C$8=RAW!$Z$2,G33&gt;RAW!$Z$5),TRUE(),IF(AND($C$8=RAW!$AB$2,G33&gt;RAW!$AB$8),TRUE(),FALSE()))))))))))</f>
        <v>0</v>
      </c>
    </row>
    <row r="34" spans="2:17" x14ac:dyDescent="0.15">
      <c r="C34" s="12">
        <v>11</v>
      </c>
      <c r="D34" s="26"/>
      <c r="E34" s="26"/>
      <c r="F34" s="27"/>
      <c r="G34" s="27"/>
      <c r="H34" s="26"/>
      <c r="Q34" s="4" t="b">
        <f>IF(G34="",FALSE(),IF(AND($C$8=RAW!$N$2,G34&lt;RAW!$N$7),TRUE(),IF(AND($C$8=RAW!$P$2,G34&lt;RAW!$P$8),TRUE(),IF(AND($C$8=RAW!$R$2,G34&lt;RAW!$R$7),TRUE(),IF(AND($C$8=RAW!$T$2,G34&gt;RAW!$T$5),TRUE(),IF(AND($C$8=RAW!$T$2,G34&lt;RAW!$T$10),TRUE(),IF(AND($C$8=RAW!$V$2,G34&gt;RAW!$V$5),TRUE(),IF(AND($C$8=RAW!$X$2,G34&lt;RAW!$X$8),TRUE(),IF(AND($C$8=RAW!$Z$2,G34&gt;RAW!$Z$5),TRUE(),IF(AND($C$8=RAW!$AB$2,G34&gt;RAW!$AB$8),TRUE(),FALSE()))))))))))</f>
        <v>0</v>
      </c>
    </row>
    <row r="35" spans="2:17" x14ac:dyDescent="0.15">
      <c r="C35" s="12">
        <v>12</v>
      </c>
      <c r="D35" s="26"/>
      <c r="E35" s="26"/>
      <c r="F35" s="27"/>
      <c r="G35" s="27"/>
      <c r="H35" s="26"/>
      <c r="Q35" s="4" t="b">
        <f>IF(G35="",FALSE(),IF(AND($C$8=RAW!$N$2,G35&lt;RAW!$N$7),TRUE(),IF(AND($C$8=RAW!$P$2,G35&lt;RAW!$P$8),TRUE(),IF(AND($C$8=RAW!$R$2,G35&lt;RAW!$R$7),TRUE(),IF(AND($C$8=RAW!$T$2,G35&gt;RAW!$T$5),TRUE(),IF(AND($C$8=RAW!$T$2,G35&lt;RAW!$T$10),TRUE(),IF(AND($C$8=RAW!$V$2,G35&gt;RAW!$V$5),TRUE(),IF(AND($C$8=RAW!$X$2,G35&lt;RAW!$X$8),TRUE(),IF(AND($C$8=RAW!$Z$2,G35&gt;RAW!$Z$5),TRUE(),IF(AND($C$8=RAW!$AB$2,G35&gt;RAW!$AB$8),TRUE(),FALSE()))))))))))</f>
        <v>0</v>
      </c>
    </row>
    <row r="36" spans="2:17" x14ac:dyDescent="0.15">
      <c r="C36" s="12">
        <v>13</v>
      </c>
      <c r="D36" s="26"/>
      <c r="E36" s="26"/>
      <c r="F36" s="27"/>
      <c r="G36" s="27"/>
      <c r="H36" s="26"/>
      <c r="Q36" s="4" t="b">
        <f>IF(G36="",FALSE(),IF(AND($C$8=RAW!$N$2,G36&lt;RAW!$N$7),TRUE(),IF(AND($C$8=RAW!$P$2,G36&lt;RAW!$P$8),TRUE(),IF(AND($C$8=RAW!$R$2,G36&lt;RAW!$R$7),TRUE(),IF(AND($C$8=RAW!$T$2,G36&gt;RAW!$T$5),TRUE(),IF(AND($C$8=RAW!$T$2,G36&lt;RAW!$T$10),TRUE(),IF(AND($C$8=RAW!$V$2,G36&gt;RAW!$V$5),TRUE(),IF(AND($C$8=RAW!$X$2,G36&lt;RAW!$X$8),TRUE(),IF(AND($C$8=RAW!$Z$2,G36&gt;RAW!$Z$5),TRUE(),IF(AND($C$8=RAW!$AB$2,G36&gt;RAW!$AB$8),TRUE(),FALSE()))))))))))</f>
        <v>0</v>
      </c>
    </row>
    <row r="37" spans="2:17" x14ac:dyDescent="0.15">
      <c r="C37" s="12">
        <v>14</v>
      </c>
      <c r="D37" s="26"/>
      <c r="E37" s="26"/>
      <c r="F37" s="27"/>
      <c r="G37" s="27"/>
      <c r="H37" s="26"/>
      <c r="Q37" s="4" t="b">
        <f>IF(G37="",FALSE(),IF(AND($C$8=RAW!$N$2,G37&lt;RAW!$N$7),TRUE(),IF(AND($C$8=RAW!$P$2,G37&lt;RAW!$P$8),TRUE(),IF(AND($C$8=RAW!$R$2,G37&lt;RAW!$R$7),TRUE(),IF(AND($C$8=RAW!$T$2,G37&gt;RAW!$T$5),TRUE(),IF(AND($C$8=RAW!$T$2,G37&lt;RAW!$T$10),TRUE(),IF(AND($C$8=RAW!$V$2,G37&gt;RAW!$V$5),TRUE(),IF(AND($C$8=RAW!$X$2,G37&lt;RAW!$X$8),TRUE(),IF(AND($C$8=RAW!$Z$2,G37&gt;RAW!$Z$5),TRUE(),IF(AND($C$8=RAW!$AB$2,G37&gt;RAW!$AB$8),TRUE(),FALSE()))))))))))</f>
        <v>0</v>
      </c>
    </row>
    <row r="38" spans="2:17" x14ac:dyDescent="0.15">
      <c r="C38" s="12">
        <v>15</v>
      </c>
      <c r="D38" s="26"/>
      <c r="E38" s="26"/>
      <c r="F38" s="27"/>
      <c r="G38" s="27"/>
      <c r="H38" s="26"/>
      <c r="Q38" s="4" t="b">
        <f>IF(G38="",FALSE(),IF(AND($C$8=RAW!$N$2,G38&lt;RAW!$N$7),TRUE(),IF(AND($C$8=RAW!$P$2,G38&lt;RAW!$P$8),TRUE(),IF(AND($C$8=RAW!$R$2,G38&lt;RAW!$R$7),TRUE(),IF(AND($C$8=RAW!$T$2,G38&gt;RAW!$T$5),TRUE(),IF(AND($C$8=RAW!$T$2,G38&lt;RAW!$T$10),TRUE(),IF(AND($C$8=RAW!$V$2,G38&gt;RAW!$V$5),TRUE(),IF(AND($C$8=RAW!$X$2,G38&lt;RAW!$X$8),TRUE(),IF(AND($C$8=RAW!$Z$2,G38&gt;RAW!$Z$5),TRUE(),IF(AND($C$8=RAW!$AB$2,G38&gt;RAW!$AB$8),TRUE(),FALSE()))))))))))</f>
        <v>0</v>
      </c>
    </row>
    <row r="39" spans="2:17" x14ac:dyDescent="0.15">
      <c r="C39" s="12">
        <v>16</v>
      </c>
      <c r="D39" s="26"/>
      <c r="E39" s="26"/>
      <c r="F39" s="27"/>
      <c r="G39" s="27"/>
      <c r="H39" s="26"/>
      <c r="Q39" s="4" t="b">
        <f>IF(G39="",FALSE(),IF(AND($C$8=RAW!$N$2,G39&lt;RAW!$N$7),TRUE(),IF(AND($C$8=RAW!$P$2,G39&lt;RAW!$P$8),TRUE(),IF(AND($C$8=RAW!$R$2,G39&lt;RAW!$R$7),TRUE(),IF(AND($C$8=RAW!$T$2,G39&gt;RAW!$T$5),TRUE(),IF(AND($C$8=RAW!$T$2,G39&lt;RAW!$T$10),TRUE(),IF(AND($C$8=RAW!$V$2,G39&gt;RAW!$V$5),TRUE(),IF(AND($C$8=RAW!$X$2,G39&lt;RAW!$X$8),TRUE(),IF(AND($C$8=RAW!$Z$2,G39&gt;RAW!$Z$5),TRUE(),IF(AND($C$8=RAW!$AB$2,G39&gt;RAW!$AB$8),TRUE(),FALSE()))))))))))</f>
        <v>0</v>
      </c>
    </row>
    <row r="41" spans="2:17" x14ac:dyDescent="0.15">
      <c r="B41" s="17" t="str">
        <f>IF(B9&lt;&gt;"",B9,"")</f>
        <v/>
      </c>
      <c r="D41" s="5" t="s">
        <v>14</v>
      </c>
      <c r="E41" s="5" t="s">
        <v>16</v>
      </c>
      <c r="F41" s="6" t="s">
        <v>70</v>
      </c>
      <c r="G41" s="6" t="s">
        <v>71</v>
      </c>
      <c r="H41" s="5" t="s">
        <v>72</v>
      </c>
    </row>
    <row r="42" spans="2:17" x14ac:dyDescent="0.15">
      <c r="C42" s="12">
        <v>1</v>
      </c>
      <c r="D42" s="26"/>
      <c r="E42" s="26"/>
      <c r="F42" s="27"/>
      <c r="G42" s="27"/>
      <c r="H42" s="26"/>
      <c r="Q42" s="59" t="b">
        <f>IF(G42="",FALSE(),IF(AND($C$9=RAW!$N$2,G42&lt;RAW!$N$7),TRUE(),IF(AND($C$9=RAW!$P$2,G42&lt;RAW!$P$8),TRUE(),IF(AND($C$9=RAW!$R$2,G42&lt;RAW!$R$7),TRUE(),IF(AND($C$9=RAW!$T$2,G42&gt;RAW!$T$5),TRUE(),IF(AND($C$9=RAW!$T$2,G42&lt;RAW!$T$10),TRUE(),IF(AND($C$9=RAW!$V$2,G42&gt;RAW!$V$5),TRUE(),IF(AND($C$9=RAW!$X$2,G42&lt;RAW!$X$8),TRUE(),IF(AND($C$9=RAW!$Z$2,G42&gt;RAW!$Z$5),TRUE(),IF(AND($C$9=RAW!$AB$2,G42&gt;RAW!$AB$8),TRUE(),FALSE()))))))))))</f>
        <v>0</v>
      </c>
    </row>
    <row r="43" spans="2:17" x14ac:dyDescent="0.15">
      <c r="C43" s="12">
        <v>2</v>
      </c>
      <c r="D43" s="26"/>
      <c r="E43" s="26"/>
      <c r="F43" s="27"/>
      <c r="G43" s="27"/>
      <c r="H43" s="26"/>
      <c r="Q43" s="4" t="b">
        <f>IF(G43="",FALSE(),IF(AND($C$9=RAW!$N$2,G43&lt;RAW!$N$7),TRUE(),IF(AND($C$9=RAW!$P$2,G43&lt;RAW!$P$8),TRUE(),IF(AND($C$9=RAW!$R$2,G43&lt;RAW!$R$7),TRUE(),IF(AND($C$9=RAW!$T$2,G43&gt;RAW!$T$5),TRUE(),IF(AND($C$9=RAW!$T$2,G43&lt;RAW!$T$10),TRUE(),IF(AND($C$9=RAW!$V$2,G43&gt;RAW!$V$5),TRUE(),IF(AND($C$9=RAW!$X$2,G43&lt;RAW!$X$8),TRUE(),IF(AND($C$9=RAW!$Z$2,G43&gt;RAW!$Z$5),TRUE(),IF(AND($C$9=RAW!$AB$2,G43&gt;RAW!$AB$8),TRUE(),FALSE()))))))))))</f>
        <v>0</v>
      </c>
    </row>
    <row r="44" spans="2:17" x14ac:dyDescent="0.15">
      <c r="C44" s="12">
        <v>3</v>
      </c>
      <c r="D44" s="26"/>
      <c r="E44" s="26"/>
      <c r="F44" s="27"/>
      <c r="G44" s="27"/>
      <c r="H44" s="26"/>
      <c r="Q44" s="4" t="b">
        <f>IF(G44="",FALSE(),IF(AND($C$9=RAW!$N$2,G44&lt;RAW!$N$7),TRUE(),IF(AND($C$9=RAW!$P$2,G44&lt;RAW!$P$8),TRUE(),IF(AND($C$9=RAW!$R$2,G44&lt;RAW!$R$7),TRUE(),IF(AND($C$9=RAW!$T$2,G44&gt;RAW!$T$5),TRUE(),IF(AND($C$9=RAW!$T$2,G44&lt;RAW!$T$10),TRUE(),IF(AND($C$9=RAW!$V$2,G44&gt;RAW!$V$5),TRUE(),IF(AND($C$9=RAW!$X$2,G44&lt;RAW!$X$8),TRUE(),IF(AND($C$9=RAW!$Z$2,G44&gt;RAW!$Z$5),TRUE(),IF(AND($C$9=RAW!$AB$2,G44&gt;RAW!$AB$8),TRUE(),FALSE()))))))))))</f>
        <v>0</v>
      </c>
    </row>
    <row r="45" spans="2:17" x14ac:dyDescent="0.15">
      <c r="C45" s="12">
        <v>4</v>
      </c>
      <c r="D45" s="26"/>
      <c r="E45" s="26"/>
      <c r="F45" s="27"/>
      <c r="G45" s="27"/>
      <c r="H45" s="26"/>
      <c r="Q45" s="4" t="b">
        <f>IF(G45="",FALSE(),IF(AND($C$9=RAW!$N$2,G45&lt;RAW!$N$7),TRUE(),IF(AND($C$9=RAW!$P$2,G45&lt;RAW!$P$8),TRUE(),IF(AND($C$9=RAW!$R$2,G45&lt;RAW!$R$7),TRUE(),IF(AND($C$9=RAW!$T$2,G45&gt;RAW!$T$5),TRUE(),IF(AND($C$9=RAW!$T$2,G45&lt;RAW!$T$10),TRUE(),IF(AND($C$9=RAW!$V$2,G45&gt;RAW!$V$5),TRUE(),IF(AND($C$9=RAW!$X$2,G45&lt;RAW!$X$8),TRUE(),IF(AND($C$9=RAW!$Z$2,G45&gt;RAW!$Z$5),TRUE(),IF(AND($C$9=RAW!$AB$2,G45&gt;RAW!$AB$8),TRUE(),FALSE()))))))))))</f>
        <v>0</v>
      </c>
    </row>
    <row r="46" spans="2:17" x14ac:dyDescent="0.15">
      <c r="C46" s="12">
        <v>5</v>
      </c>
      <c r="D46" s="26"/>
      <c r="E46" s="26"/>
      <c r="F46" s="27"/>
      <c r="G46" s="27"/>
      <c r="H46" s="26"/>
      <c r="Q46" s="4" t="b">
        <f>IF(G46="",FALSE(),IF(AND($C$9=RAW!$N$2,G46&lt;RAW!$N$7),TRUE(),IF(AND($C$9=RAW!$P$2,G46&lt;RAW!$P$8),TRUE(),IF(AND($C$9=RAW!$R$2,G46&lt;RAW!$R$7),TRUE(),IF(AND($C$9=RAW!$T$2,G46&gt;RAW!$T$5),TRUE(),IF(AND($C$9=RAW!$T$2,G46&lt;RAW!$T$10),TRUE(),IF(AND($C$9=RAW!$V$2,G46&gt;RAW!$V$5),TRUE(),IF(AND($C$9=RAW!$X$2,G46&lt;RAW!$X$8),TRUE(),IF(AND($C$9=RAW!$Z$2,G46&gt;RAW!$Z$5),TRUE(),IF(AND($C$9=RAW!$AB$2,G46&gt;RAW!$AB$8),TRUE(),FALSE()))))))))))</f>
        <v>0</v>
      </c>
    </row>
    <row r="47" spans="2:17" x14ac:dyDescent="0.15">
      <c r="C47" s="12">
        <v>6</v>
      </c>
      <c r="D47" s="26"/>
      <c r="E47" s="26"/>
      <c r="F47" s="27"/>
      <c r="G47" s="27"/>
      <c r="H47" s="26"/>
      <c r="Q47" s="4" t="b">
        <f>IF(G47="",FALSE(),IF(AND($C$9=RAW!$N$2,G47&lt;RAW!$N$7),TRUE(),IF(AND($C$9=RAW!$P$2,G47&lt;RAW!$P$8),TRUE(),IF(AND($C$9=RAW!$R$2,G47&lt;RAW!$R$7),TRUE(),IF(AND($C$9=RAW!$T$2,G47&gt;RAW!$T$5),TRUE(),IF(AND($C$9=RAW!$T$2,G47&lt;RAW!$T$10),TRUE(),IF(AND($C$9=RAW!$V$2,G47&gt;RAW!$V$5),TRUE(),IF(AND($C$9=RAW!$X$2,G47&lt;RAW!$X$8),TRUE(),IF(AND($C$9=RAW!$Z$2,G47&gt;RAW!$Z$5),TRUE(),IF(AND($C$9=RAW!$AB$2,G47&gt;RAW!$AB$8),TRUE(),FALSE()))))))))))</f>
        <v>0</v>
      </c>
    </row>
    <row r="48" spans="2:17" x14ac:dyDescent="0.15">
      <c r="C48" s="12">
        <v>7</v>
      </c>
      <c r="D48" s="26"/>
      <c r="E48" s="26"/>
      <c r="F48" s="27"/>
      <c r="G48" s="27"/>
      <c r="H48" s="26"/>
      <c r="Q48" s="4" t="b">
        <f>IF(G48="",FALSE(),IF(AND($C$9=RAW!$N$2,G48&lt;RAW!$N$7),TRUE(),IF(AND($C$9=RAW!$P$2,G48&lt;RAW!$P$8),TRUE(),IF(AND($C$9=RAW!$R$2,G48&lt;RAW!$R$7),TRUE(),IF(AND($C$9=RAW!$T$2,G48&gt;RAW!$T$5),TRUE(),IF(AND($C$9=RAW!$T$2,G48&lt;RAW!$T$10),TRUE(),IF(AND($C$9=RAW!$V$2,G48&gt;RAW!$V$5),TRUE(),IF(AND($C$9=RAW!$X$2,G48&lt;RAW!$X$8),TRUE(),IF(AND($C$9=RAW!$Z$2,G48&gt;RAW!$Z$5),TRUE(),IF(AND($C$9=RAW!$AB$2,G48&gt;RAW!$AB$8),TRUE(),FALSE()))))))))))</f>
        <v>0</v>
      </c>
    </row>
    <row r="49" spans="2:17" x14ac:dyDescent="0.15">
      <c r="C49" s="12">
        <v>8</v>
      </c>
      <c r="D49" s="26"/>
      <c r="E49" s="26"/>
      <c r="F49" s="27"/>
      <c r="G49" s="27"/>
      <c r="H49" s="26"/>
      <c r="Q49" s="4" t="b">
        <f>IF(G49="",FALSE(),IF(AND($C$9=RAW!$N$2,G49&lt;RAW!$N$7),TRUE(),IF(AND($C$9=RAW!$P$2,G49&lt;RAW!$P$8),TRUE(),IF(AND($C$9=RAW!$R$2,G49&lt;RAW!$R$7),TRUE(),IF(AND($C$9=RAW!$T$2,G49&gt;RAW!$T$5),TRUE(),IF(AND($C$9=RAW!$T$2,G49&lt;RAW!$T$10),TRUE(),IF(AND($C$9=RAW!$V$2,G49&gt;RAW!$V$5),TRUE(),IF(AND($C$9=RAW!$X$2,G49&lt;RAW!$X$8),TRUE(),IF(AND($C$9=RAW!$Z$2,G49&gt;RAW!$Z$5),TRUE(),IF(AND($C$9=RAW!$AB$2,G49&gt;RAW!$AB$8),TRUE(),FALSE()))))))))))</f>
        <v>0</v>
      </c>
    </row>
    <row r="50" spans="2:17" x14ac:dyDescent="0.15">
      <c r="C50" s="12">
        <v>9</v>
      </c>
      <c r="D50" s="26"/>
      <c r="E50" s="26"/>
      <c r="F50" s="27"/>
      <c r="G50" s="27"/>
      <c r="H50" s="26"/>
      <c r="Q50" s="4" t="b">
        <f>IF(G50="",FALSE(),IF(AND($C$9=RAW!$N$2,G50&lt;RAW!$N$7),TRUE(),IF(AND($C$9=RAW!$P$2,G50&lt;RAW!$P$8),TRUE(),IF(AND($C$9=RAW!$R$2,G50&lt;RAW!$R$7),TRUE(),IF(AND($C$9=RAW!$T$2,G50&gt;RAW!$T$5),TRUE(),IF(AND($C$9=RAW!$T$2,G50&lt;RAW!$T$10),TRUE(),IF(AND($C$9=RAW!$V$2,G50&gt;RAW!$V$5),TRUE(),IF(AND($C$9=RAW!$X$2,G50&lt;RAW!$X$8),TRUE(),IF(AND($C$9=RAW!$Z$2,G50&gt;RAW!$Z$5),TRUE(),IF(AND($C$9=RAW!$AB$2,G50&gt;RAW!$AB$8),TRUE(),FALSE()))))))))))</f>
        <v>0</v>
      </c>
    </row>
    <row r="51" spans="2:17" x14ac:dyDescent="0.15">
      <c r="C51" s="12">
        <v>10</v>
      </c>
      <c r="D51" s="26"/>
      <c r="E51" s="26"/>
      <c r="F51" s="27"/>
      <c r="G51" s="27"/>
      <c r="H51" s="26"/>
      <c r="Q51" s="4" t="b">
        <f>IF(G51="",FALSE(),IF(AND($C$9=RAW!$N$2,G51&lt;RAW!$N$7),TRUE(),IF(AND($C$9=RAW!$P$2,G51&lt;RAW!$P$8),TRUE(),IF(AND($C$9=RAW!$R$2,G51&lt;RAW!$R$7),TRUE(),IF(AND($C$9=RAW!$T$2,G51&gt;RAW!$T$5),TRUE(),IF(AND($C$9=RAW!$T$2,G51&lt;RAW!$T$10),TRUE(),IF(AND($C$9=RAW!$V$2,G51&gt;RAW!$V$5),TRUE(),IF(AND($C$9=RAW!$X$2,G51&lt;RAW!$X$8),TRUE(),IF(AND($C$9=RAW!$Z$2,G51&gt;RAW!$Z$5),TRUE(),IF(AND($C$9=RAW!$AB$2,G51&gt;RAW!$AB$8),TRUE(),FALSE()))))))))))</f>
        <v>0</v>
      </c>
    </row>
    <row r="52" spans="2:17" x14ac:dyDescent="0.15">
      <c r="C52" s="12">
        <v>11</v>
      </c>
      <c r="D52" s="26"/>
      <c r="E52" s="26"/>
      <c r="F52" s="27"/>
      <c r="G52" s="27"/>
      <c r="H52" s="26"/>
      <c r="Q52" s="4" t="b">
        <f>IF(G52="",FALSE(),IF(AND($C$9=RAW!$N$2,G52&lt;RAW!$N$7),TRUE(),IF(AND($C$9=RAW!$P$2,G52&lt;RAW!$P$8),TRUE(),IF(AND($C$9=RAW!$R$2,G52&lt;RAW!$R$7),TRUE(),IF(AND($C$9=RAW!$T$2,G52&gt;RAW!$T$5),TRUE(),IF(AND($C$9=RAW!$T$2,G52&lt;RAW!$T$10),TRUE(),IF(AND($C$9=RAW!$V$2,G52&gt;RAW!$V$5),TRUE(),IF(AND($C$9=RAW!$X$2,G52&lt;RAW!$X$8),TRUE(),IF(AND($C$9=RAW!$Z$2,G52&gt;RAW!$Z$5),TRUE(),IF(AND($C$9=RAW!$AB$2,G52&gt;RAW!$AB$8),TRUE(),FALSE()))))))))))</f>
        <v>0</v>
      </c>
    </row>
    <row r="53" spans="2:17" x14ac:dyDescent="0.15">
      <c r="C53" s="12">
        <v>12</v>
      </c>
      <c r="D53" s="26"/>
      <c r="E53" s="26"/>
      <c r="F53" s="27"/>
      <c r="G53" s="27"/>
      <c r="H53" s="26"/>
      <c r="Q53" s="4" t="b">
        <f>IF(G53="",FALSE(),IF(AND($C$9=RAW!$N$2,G53&lt;RAW!$N$7),TRUE(),IF(AND($C$9=RAW!$P$2,G53&lt;RAW!$P$8),TRUE(),IF(AND($C$9=RAW!$R$2,G53&lt;RAW!$R$7),TRUE(),IF(AND($C$9=RAW!$T$2,G53&gt;RAW!$T$5),TRUE(),IF(AND($C$9=RAW!$T$2,G53&lt;RAW!$T$10),TRUE(),IF(AND($C$9=RAW!$V$2,G53&gt;RAW!$V$5),TRUE(),IF(AND($C$9=RAW!$X$2,G53&lt;RAW!$X$8),TRUE(),IF(AND($C$9=RAW!$Z$2,G53&gt;RAW!$Z$5),TRUE(),IF(AND($C$9=RAW!$AB$2,G53&gt;RAW!$AB$8),TRUE(),FALSE()))))))))))</f>
        <v>0</v>
      </c>
    </row>
    <row r="54" spans="2:17" x14ac:dyDescent="0.15">
      <c r="C54" s="12">
        <v>13</v>
      </c>
      <c r="D54" s="26"/>
      <c r="E54" s="26"/>
      <c r="F54" s="27"/>
      <c r="G54" s="27"/>
      <c r="H54" s="26"/>
      <c r="Q54" s="4" t="b">
        <f>IF(G54="",FALSE(),IF(AND($C$9=RAW!$N$2,G54&lt;RAW!$N$7),TRUE(),IF(AND($C$9=RAW!$P$2,G54&lt;RAW!$P$8),TRUE(),IF(AND($C$9=RAW!$R$2,G54&lt;RAW!$R$7),TRUE(),IF(AND($C$9=RAW!$T$2,G54&gt;RAW!$T$5),TRUE(),IF(AND($C$9=RAW!$T$2,G54&lt;RAW!$T$10),TRUE(),IF(AND($C$9=RAW!$V$2,G54&gt;RAW!$V$5),TRUE(),IF(AND($C$9=RAW!$X$2,G54&lt;RAW!$X$8),TRUE(),IF(AND($C$9=RAW!$Z$2,G54&gt;RAW!$Z$5),TRUE(),IF(AND($C$9=RAW!$AB$2,G54&gt;RAW!$AB$8),TRUE(),FALSE()))))))))))</f>
        <v>0</v>
      </c>
    </row>
    <row r="55" spans="2:17" x14ac:dyDescent="0.15">
      <c r="C55" s="12">
        <v>14</v>
      </c>
      <c r="D55" s="26"/>
      <c r="E55" s="26"/>
      <c r="F55" s="27"/>
      <c r="G55" s="27"/>
      <c r="H55" s="26"/>
      <c r="Q55" s="4" t="b">
        <f>IF(G55="",FALSE(),IF(AND($C$9=RAW!$N$2,G55&lt;RAW!$N$7),TRUE(),IF(AND($C$9=RAW!$P$2,G55&lt;RAW!$P$8),TRUE(),IF(AND($C$9=RAW!$R$2,G55&lt;RAW!$R$7),TRUE(),IF(AND($C$9=RAW!$T$2,G55&gt;RAW!$T$5),TRUE(),IF(AND($C$9=RAW!$T$2,G55&lt;RAW!$T$10),TRUE(),IF(AND($C$9=RAW!$V$2,G55&gt;RAW!$V$5),TRUE(),IF(AND($C$9=RAW!$X$2,G55&lt;RAW!$X$8),TRUE(),IF(AND($C$9=RAW!$Z$2,G55&gt;RAW!$Z$5),TRUE(),IF(AND($C$9=RAW!$AB$2,G55&gt;RAW!$AB$8),TRUE(),FALSE()))))))))))</f>
        <v>0</v>
      </c>
    </row>
    <row r="56" spans="2:17" x14ac:dyDescent="0.15">
      <c r="C56" s="12">
        <v>15</v>
      </c>
      <c r="D56" s="26"/>
      <c r="E56" s="26"/>
      <c r="F56" s="27"/>
      <c r="G56" s="27"/>
      <c r="H56" s="26"/>
      <c r="Q56" s="4" t="b">
        <f>IF(G56="",FALSE(),IF(AND($C$9=RAW!$N$2,G56&lt;RAW!$N$7),TRUE(),IF(AND($C$9=RAW!$P$2,G56&lt;RAW!$P$8),TRUE(),IF(AND($C$9=RAW!$R$2,G56&lt;RAW!$R$7),TRUE(),IF(AND($C$9=RAW!$T$2,G56&gt;RAW!$T$5),TRUE(),IF(AND($C$9=RAW!$T$2,G56&lt;RAW!$T$10),TRUE(),IF(AND($C$9=RAW!$V$2,G56&gt;RAW!$V$5),TRUE(),IF(AND($C$9=RAW!$X$2,G56&lt;RAW!$X$8),TRUE(),IF(AND($C$9=RAW!$Z$2,G56&gt;RAW!$Z$5),TRUE(),IF(AND($C$9=RAW!$AB$2,G56&gt;RAW!$AB$8),TRUE(),FALSE()))))))))))</f>
        <v>0</v>
      </c>
    </row>
    <row r="57" spans="2:17" x14ac:dyDescent="0.15">
      <c r="C57" s="12">
        <v>16</v>
      </c>
      <c r="D57" s="26"/>
      <c r="E57" s="26"/>
      <c r="F57" s="27"/>
      <c r="G57" s="27"/>
      <c r="H57" s="26"/>
      <c r="Q57" s="4" t="b">
        <f>IF(G57="",FALSE(),IF(AND($C$9=RAW!$N$2,G57&lt;RAW!$N$7),TRUE(),IF(AND($C$9=RAW!$P$2,G57&lt;RAW!$P$8),TRUE(),IF(AND($C$9=RAW!$R$2,G57&lt;RAW!$R$7),TRUE(),IF(AND($C$9=RAW!$T$2,G57&gt;RAW!$T$5),TRUE(),IF(AND($C$9=RAW!$T$2,G57&lt;RAW!$T$10),TRUE(),IF(AND($C$9=RAW!$V$2,G57&gt;RAW!$V$5),TRUE(),IF(AND($C$9=RAW!$X$2,G57&lt;RAW!$X$8),TRUE(),IF(AND($C$9=RAW!$Z$2,G57&gt;RAW!$Z$5),TRUE(),IF(AND($C$9=RAW!$AB$2,G57&gt;RAW!$AB$8),TRUE(),FALSE()))))))))))</f>
        <v>0</v>
      </c>
    </row>
    <row r="59" spans="2:17" x14ac:dyDescent="0.15">
      <c r="B59" s="17" t="str">
        <f>IF(B10&lt;&gt;"",B10,"")</f>
        <v/>
      </c>
      <c r="D59" s="5" t="s">
        <v>14</v>
      </c>
      <c r="E59" s="5" t="s">
        <v>16</v>
      </c>
      <c r="F59" s="6" t="s">
        <v>70</v>
      </c>
      <c r="G59" s="6" t="s">
        <v>71</v>
      </c>
      <c r="H59" s="5" t="s">
        <v>72</v>
      </c>
    </row>
    <row r="60" spans="2:17" x14ac:dyDescent="0.15">
      <c r="C60" s="12">
        <v>1</v>
      </c>
      <c r="D60" s="26"/>
      <c r="E60" s="26"/>
      <c r="F60" s="27"/>
      <c r="G60" s="27"/>
      <c r="H60" s="26"/>
      <c r="Q60" s="59" t="b">
        <f>IF(G60="",FALSE(),IF(AND($C$10=RAW!$N$2,G60&lt;RAW!$N$7),TRUE(),IF(AND($C$10=RAW!$P$2,G60&lt;RAW!$P$8),TRUE(),IF(AND($C$10=RAW!$R$2,G60&lt;RAW!$R$7),TRUE(),IF(AND($C$10=RAW!$T$2,G60&gt;RAW!$T$5),TRUE(),IF(AND($C$10=RAW!$T$2,G60&lt;RAW!$T$10),TRUE(),IF(AND($C$10=RAW!$V$2,G60&gt;RAW!$V$5),TRUE(),IF(AND($C$10=RAW!$X$2,G60&lt;RAW!$X$8),TRUE(),IF(AND($C$10=RAW!$Z$2,G60&gt;RAW!$Z$5),TRUE(),IF(AND($C$10=RAW!$AB$2,G60&gt;RAW!$AB$8),TRUE(),FALSE()))))))))))</f>
        <v>0</v>
      </c>
    </row>
    <row r="61" spans="2:17" x14ac:dyDescent="0.15">
      <c r="C61" s="12">
        <v>2</v>
      </c>
      <c r="D61" s="26"/>
      <c r="E61" s="26"/>
      <c r="F61" s="27"/>
      <c r="G61" s="27"/>
      <c r="H61" s="26"/>
      <c r="Q61" s="4" t="b">
        <f>IF(G61="",FALSE(),IF(AND($C$10=RAW!$N$2,G61&lt;RAW!$N$7),TRUE(),IF(AND($C$10=RAW!$P$2,G61&lt;RAW!$P$8),TRUE(),IF(AND($C$10=RAW!$R$2,G61&lt;RAW!$R$7),TRUE(),IF(AND($C$10=RAW!$T$2,G61&gt;RAW!$T$5),TRUE(),IF(AND($C$10=RAW!$T$2,G61&lt;RAW!$T$10),TRUE(),IF(AND($C$10=RAW!$V$2,G61&gt;RAW!$V$5),TRUE(),IF(AND($C$10=RAW!$X$2,G61&lt;RAW!$X$8),TRUE(),IF(AND($C$10=RAW!$Z$2,G61&gt;RAW!$Z$5),TRUE(),IF(AND($C$10=RAW!$AB$2,G61&gt;RAW!$AB$8),TRUE(),FALSE()))))))))))</f>
        <v>0</v>
      </c>
    </row>
    <row r="62" spans="2:17" x14ac:dyDescent="0.15">
      <c r="C62" s="12">
        <v>3</v>
      </c>
      <c r="D62" s="26"/>
      <c r="E62" s="26"/>
      <c r="F62" s="27"/>
      <c r="G62" s="27"/>
      <c r="H62" s="26"/>
      <c r="Q62" s="4" t="b">
        <f>IF(G62="",FALSE(),IF(AND($C$10=RAW!$N$2,G62&lt;RAW!$N$7),TRUE(),IF(AND($C$10=RAW!$P$2,G62&lt;RAW!$P$8),TRUE(),IF(AND($C$10=RAW!$R$2,G62&lt;RAW!$R$7),TRUE(),IF(AND($C$10=RAW!$T$2,G62&gt;RAW!$T$5),TRUE(),IF(AND($C$10=RAW!$T$2,G62&lt;RAW!$T$10),TRUE(),IF(AND($C$10=RAW!$V$2,G62&gt;RAW!$V$5),TRUE(),IF(AND($C$10=RAW!$X$2,G62&lt;RAW!$X$8),TRUE(),IF(AND($C$10=RAW!$Z$2,G62&gt;RAW!$Z$5),TRUE(),IF(AND($C$10=RAW!$AB$2,G62&gt;RAW!$AB$8),TRUE(),FALSE()))))))))))</f>
        <v>0</v>
      </c>
    </row>
    <row r="63" spans="2:17" x14ac:dyDescent="0.15">
      <c r="C63" s="12">
        <v>4</v>
      </c>
      <c r="D63" s="26"/>
      <c r="E63" s="26"/>
      <c r="F63" s="27"/>
      <c r="G63" s="27"/>
      <c r="H63" s="26"/>
      <c r="Q63" s="4" t="b">
        <f>IF(G63="",FALSE(),IF(AND($C$10=RAW!$N$2,G63&lt;RAW!$N$7),TRUE(),IF(AND($C$10=RAW!$P$2,G63&lt;RAW!$P$8),TRUE(),IF(AND($C$10=RAW!$R$2,G63&lt;RAW!$R$7),TRUE(),IF(AND($C$10=RAW!$T$2,G63&gt;RAW!$T$5),TRUE(),IF(AND($C$10=RAW!$T$2,G63&lt;RAW!$T$10),TRUE(),IF(AND($C$10=RAW!$V$2,G63&gt;RAW!$V$5),TRUE(),IF(AND($C$10=RAW!$X$2,G63&lt;RAW!$X$8),TRUE(),IF(AND($C$10=RAW!$Z$2,G63&gt;RAW!$Z$5),TRUE(),IF(AND($C$10=RAW!$AB$2,G63&gt;RAW!$AB$8),TRUE(),FALSE()))))))))))</f>
        <v>0</v>
      </c>
    </row>
    <row r="64" spans="2:17" x14ac:dyDescent="0.15">
      <c r="C64" s="12">
        <v>5</v>
      </c>
      <c r="D64" s="26"/>
      <c r="E64" s="26"/>
      <c r="F64" s="27"/>
      <c r="G64" s="27"/>
      <c r="H64" s="26"/>
      <c r="Q64" s="4" t="b">
        <f>IF(G64="",FALSE(),IF(AND($C$10=RAW!$N$2,G64&lt;RAW!$N$7),TRUE(),IF(AND($C$10=RAW!$P$2,G64&lt;RAW!$P$8),TRUE(),IF(AND($C$10=RAW!$R$2,G64&lt;RAW!$R$7),TRUE(),IF(AND($C$10=RAW!$T$2,G64&gt;RAW!$T$5),TRUE(),IF(AND($C$10=RAW!$T$2,G64&lt;RAW!$T$10),TRUE(),IF(AND($C$10=RAW!$V$2,G64&gt;RAW!$V$5),TRUE(),IF(AND($C$10=RAW!$X$2,G64&lt;RAW!$X$8),TRUE(),IF(AND($C$10=RAW!$Z$2,G64&gt;RAW!$Z$5),TRUE(),IF(AND($C$10=RAW!$AB$2,G64&gt;RAW!$AB$8),TRUE(),FALSE()))))))))))</f>
        <v>0</v>
      </c>
    </row>
    <row r="65" spans="2:17" x14ac:dyDescent="0.15">
      <c r="C65" s="12">
        <v>6</v>
      </c>
      <c r="D65" s="26"/>
      <c r="E65" s="26"/>
      <c r="F65" s="27"/>
      <c r="G65" s="27"/>
      <c r="H65" s="26"/>
      <c r="Q65" s="4" t="b">
        <f>IF(G65="",FALSE(),IF(AND($C$10=RAW!$N$2,G65&lt;RAW!$N$7),TRUE(),IF(AND($C$10=RAW!$P$2,G65&lt;RAW!$P$8),TRUE(),IF(AND($C$10=RAW!$R$2,G65&lt;RAW!$R$7),TRUE(),IF(AND($C$10=RAW!$T$2,G65&gt;RAW!$T$5),TRUE(),IF(AND($C$10=RAW!$T$2,G65&lt;RAW!$T$10),TRUE(),IF(AND($C$10=RAW!$V$2,G65&gt;RAW!$V$5),TRUE(),IF(AND($C$10=RAW!$X$2,G65&lt;RAW!$X$8),TRUE(),IF(AND($C$10=RAW!$Z$2,G65&gt;RAW!$Z$5),TRUE(),IF(AND($C$10=RAW!$AB$2,G65&gt;RAW!$AB$8),TRUE(),FALSE()))))))))))</f>
        <v>0</v>
      </c>
    </row>
    <row r="66" spans="2:17" x14ac:dyDescent="0.15">
      <c r="C66" s="12">
        <v>7</v>
      </c>
      <c r="D66" s="26"/>
      <c r="E66" s="26"/>
      <c r="F66" s="27"/>
      <c r="G66" s="27"/>
      <c r="H66" s="26"/>
      <c r="Q66" s="4" t="b">
        <f>IF(G66="",FALSE(),IF(AND($C$10=RAW!$N$2,G66&lt;RAW!$N$7),TRUE(),IF(AND($C$10=RAW!$P$2,G66&lt;RAW!$P$8),TRUE(),IF(AND($C$10=RAW!$R$2,G66&lt;RAW!$R$7),TRUE(),IF(AND($C$10=RAW!$T$2,G66&gt;RAW!$T$5),TRUE(),IF(AND($C$10=RAW!$T$2,G66&lt;RAW!$T$10),TRUE(),IF(AND($C$10=RAW!$V$2,G66&gt;RAW!$V$5),TRUE(),IF(AND($C$10=RAW!$X$2,G66&lt;RAW!$X$8),TRUE(),IF(AND($C$10=RAW!$Z$2,G66&gt;RAW!$Z$5),TRUE(),IF(AND($C$10=RAW!$AB$2,G66&gt;RAW!$AB$8),TRUE(),FALSE()))))))))))</f>
        <v>0</v>
      </c>
    </row>
    <row r="67" spans="2:17" x14ac:dyDescent="0.15">
      <c r="C67" s="12">
        <v>8</v>
      </c>
      <c r="D67" s="26"/>
      <c r="E67" s="26"/>
      <c r="F67" s="27"/>
      <c r="G67" s="27"/>
      <c r="H67" s="26"/>
      <c r="Q67" s="4" t="b">
        <f>IF(G67="",FALSE(),IF(AND($C$10=RAW!$N$2,G67&lt;RAW!$N$7),TRUE(),IF(AND($C$10=RAW!$P$2,G67&lt;RAW!$P$8),TRUE(),IF(AND($C$10=RAW!$R$2,G67&lt;RAW!$R$7),TRUE(),IF(AND($C$10=RAW!$T$2,G67&gt;RAW!$T$5),TRUE(),IF(AND($C$10=RAW!$T$2,G67&lt;RAW!$T$10),TRUE(),IF(AND($C$10=RAW!$V$2,G67&gt;RAW!$V$5),TRUE(),IF(AND($C$10=RAW!$X$2,G67&lt;RAW!$X$8),TRUE(),IF(AND($C$10=RAW!$Z$2,G67&gt;RAW!$Z$5),TRUE(),IF(AND($C$10=RAW!$AB$2,G67&gt;RAW!$AB$8),TRUE(),FALSE()))))))))))</f>
        <v>0</v>
      </c>
    </row>
    <row r="68" spans="2:17" x14ac:dyDescent="0.15">
      <c r="C68" s="12">
        <v>9</v>
      </c>
      <c r="D68" s="26"/>
      <c r="E68" s="26"/>
      <c r="F68" s="27"/>
      <c r="G68" s="27"/>
      <c r="H68" s="26"/>
      <c r="Q68" s="4" t="b">
        <f>IF(G68="",FALSE(),IF(AND($C$10=RAW!$N$2,G68&lt;RAW!$N$7),TRUE(),IF(AND($C$10=RAW!$P$2,G68&lt;RAW!$P$8),TRUE(),IF(AND($C$10=RAW!$R$2,G68&lt;RAW!$R$7),TRUE(),IF(AND($C$10=RAW!$T$2,G68&gt;RAW!$T$5),TRUE(),IF(AND($C$10=RAW!$T$2,G68&lt;RAW!$T$10),TRUE(),IF(AND($C$10=RAW!$V$2,G68&gt;RAW!$V$5),TRUE(),IF(AND($C$10=RAW!$X$2,G68&lt;RAW!$X$8),TRUE(),IF(AND($C$10=RAW!$Z$2,G68&gt;RAW!$Z$5),TRUE(),IF(AND($C$10=RAW!$AB$2,G68&gt;RAW!$AB$8),TRUE(),FALSE()))))))))))</f>
        <v>0</v>
      </c>
    </row>
    <row r="69" spans="2:17" x14ac:dyDescent="0.15">
      <c r="C69" s="12">
        <v>10</v>
      </c>
      <c r="D69" s="26"/>
      <c r="E69" s="26"/>
      <c r="F69" s="27"/>
      <c r="G69" s="27"/>
      <c r="H69" s="26"/>
      <c r="Q69" s="4" t="b">
        <f>IF(G69="",FALSE(),IF(AND($C$10=RAW!$N$2,G69&lt;RAW!$N$7),TRUE(),IF(AND($C$10=RAW!$P$2,G69&lt;RAW!$P$8),TRUE(),IF(AND($C$10=RAW!$R$2,G69&lt;RAW!$R$7),TRUE(),IF(AND($C$10=RAW!$T$2,G69&gt;RAW!$T$5),TRUE(),IF(AND($C$10=RAW!$T$2,G69&lt;RAW!$T$10),TRUE(),IF(AND($C$10=RAW!$V$2,G69&gt;RAW!$V$5),TRUE(),IF(AND($C$10=RAW!$X$2,G69&lt;RAW!$X$8),TRUE(),IF(AND($C$10=RAW!$Z$2,G69&gt;RAW!$Z$5),TRUE(),IF(AND($C$10=RAW!$AB$2,G69&gt;RAW!$AB$8),TRUE(),FALSE()))))))))))</f>
        <v>0</v>
      </c>
    </row>
    <row r="70" spans="2:17" x14ac:dyDescent="0.15">
      <c r="C70" s="12">
        <v>11</v>
      </c>
      <c r="D70" s="26"/>
      <c r="E70" s="26"/>
      <c r="F70" s="27"/>
      <c r="G70" s="27"/>
      <c r="H70" s="26"/>
      <c r="Q70" s="4" t="b">
        <f>IF(G70="",FALSE(),IF(AND($C$10=RAW!$N$2,G70&lt;RAW!$N$7),TRUE(),IF(AND($C$10=RAW!$P$2,G70&lt;RAW!$P$8),TRUE(),IF(AND($C$10=RAW!$R$2,G70&lt;RAW!$R$7),TRUE(),IF(AND($C$10=RAW!$T$2,G70&gt;RAW!$T$5),TRUE(),IF(AND($C$10=RAW!$T$2,G70&lt;RAW!$T$10),TRUE(),IF(AND($C$10=RAW!$V$2,G70&gt;RAW!$V$5),TRUE(),IF(AND($C$10=RAW!$X$2,G70&lt;RAW!$X$8),TRUE(),IF(AND($C$10=RAW!$Z$2,G70&gt;RAW!$Z$5),TRUE(),IF(AND($C$10=RAW!$AB$2,G70&gt;RAW!$AB$8),TRUE(),FALSE()))))))))))</f>
        <v>0</v>
      </c>
    </row>
    <row r="71" spans="2:17" x14ac:dyDescent="0.15">
      <c r="C71" s="12">
        <v>12</v>
      </c>
      <c r="D71" s="26"/>
      <c r="E71" s="26"/>
      <c r="F71" s="27"/>
      <c r="G71" s="27"/>
      <c r="H71" s="26"/>
      <c r="Q71" s="4" t="b">
        <f>IF(G71="",FALSE(),IF(AND($C$10=RAW!$N$2,G71&lt;RAW!$N$7),TRUE(),IF(AND($C$10=RAW!$P$2,G71&lt;RAW!$P$8),TRUE(),IF(AND($C$10=RAW!$R$2,G71&lt;RAW!$R$7),TRUE(),IF(AND($C$10=RAW!$T$2,G71&gt;RAW!$T$5),TRUE(),IF(AND($C$10=RAW!$T$2,G71&lt;RAW!$T$10),TRUE(),IF(AND($C$10=RAW!$V$2,G71&gt;RAW!$V$5),TRUE(),IF(AND($C$10=RAW!$X$2,G71&lt;RAW!$X$8),TRUE(),IF(AND($C$10=RAW!$Z$2,G71&gt;RAW!$Z$5),TRUE(),IF(AND($C$10=RAW!$AB$2,G71&gt;RAW!$AB$8),TRUE(),FALSE()))))))))))</f>
        <v>0</v>
      </c>
    </row>
    <row r="72" spans="2:17" x14ac:dyDescent="0.15">
      <c r="C72" s="12">
        <v>13</v>
      </c>
      <c r="D72" s="26"/>
      <c r="E72" s="26"/>
      <c r="F72" s="27"/>
      <c r="G72" s="27"/>
      <c r="H72" s="26"/>
      <c r="Q72" s="4" t="b">
        <f>IF(G72="",FALSE(),IF(AND($C$10=RAW!$N$2,G72&lt;RAW!$N$7),TRUE(),IF(AND($C$10=RAW!$P$2,G72&lt;RAW!$P$8),TRUE(),IF(AND($C$10=RAW!$R$2,G72&lt;RAW!$R$7),TRUE(),IF(AND($C$10=RAW!$T$2,G72&gt;RAW!$T$5),TRUE(),IF(AND($C$10=RAW!$T$2,G72&lt;RAW!$T$10),TRUE(),IF(AND($C$10=RAW!$V$2,G72&gt;RAW!$V$5),TRUE(),IF(AND($C$10=RAW!$X$2,G72&lt;RAW!$X$8),TRUE(),IF(AND($C$10=RAW!$Z$2,G72&gt;RAW!$Z$5),TRUE(),IF(AND($C$10=RAW!$AB$2,G72&gt;RAW!$AB$8),TRUE(),FALSE()))))))))))</f>
        <v>0</v>
      </c>
    </row>
    <row r="73" spans="2:17" x14ac:dyDescent="0.15">
      <c r="C73" s="12">
        <v>14</v>
      </c>
      <c r="D73" s="26"/>
      <c r="E73" s="26"/>
      <c r="F73" s="27"/>
      <c r="G73" s="27"/>
      <c r="H73" s="26"/>
      <c r="Q73" s="4" t="b">
        <f>IF(G73="",FALSE(),IF(AND($C$10=RAW!$N$2,G73&lt;RAW!$N$7),TRUE(),IF(AND($C$10=RAW!$P$2,G73&lt;RAW!$P$8),TRUE(),IF(AND($C$10=RAW!$R$2,G73&lt;RAW!$R$7),TRUE(),IF(AND($C$10=RAW!$T$2,G73&gt;RAW!$T$5),TRUE(),IF(AND($C$10=RAW!$T$2,G73&lt;RAW!$T$10),TRUE(),IF(AND($C$10=RAW!$V$2,G73&gt;RAW!$V$5),TRUE(),IF(AND($C$10=RAW!$X$2,G73&lt;RAW!$X$8),TRUE(),IF(AND($C$10=RAW!$Z$2,G73&gt;RAW!$Z$5),TRUE(),IF(AND($C$10=RAW!$AB$2,G73&gt;RAW!$AB$8),TRUE(),FALSE()))))))))))</f>
        <v>0</v>
      </c>
    </row>
    <row r="74" spans="2:17" x14ac:dyDescent="0.15">
      <c r="C74" s="12">
        <v>15</v>
      </c>
      <c r="D74" s="26"/>
      <c r="E74" s="26"/>
      <c r="F74" s="27"/>
      <c r="G74" s="27"/>
      <c r="H74" s="26"/>
      <c r="Q74" s="4" t="b">
        <f>IF(G74="",FALSE(),IF(AND($C$10=RAW!$N$2,G74&lt;RAW!$N$7),TRUE(),IF(AND($C$10=RAW!$P$2,G74&lt;RAW!$P$8),TRUE(),IF(AND($C$10=RAW!$R$2,G74&lt;RAW!$R$7),TRUE(),IF(AND($C$10=RAW!$T$2,G74&gt;RAW!$T$5),TRUE(),IF(AND($C$10=RAW!$T$2,G74&lt;RAW!$T$10),TRUE(),IF(AND($C$10=RAW!$V$2,G74&gt;RAW!$V$5),TRUE(),IF(AND($C$10=RAW!$X$2,G74&lt;RAW!$X$8),TRUE(),IF(AND($C$10=RAW!$Z$2,G74&gt;RAW!$Z$5),TRUE(),IF(AND($C$10=RAW!$AB$2,G74&gt;RAW!$AB$8),TRUE(),FALSE()))))))))))</f>
        <v>0</v>
      </c>
    </row>
    <row r="75" spans="2:17" x14ac:dyDescent="0.15">
      <c r="C75" s="12">
        <v>16</v>
      </c>
      <c r="D75" s="26"/>
      <c r="E75" s="26"/>
      <c r="F75" s="27"/>
      <c r="G75" s="27"/>
      <c r="H75" s="26"/>
      <c r="Q75" s="4" t="b">
        <f>IF(G75="",FALSE(),IF(AND($C$10=RAW!$N$2,G75&lt;RAW!$N$7),TRUE(),IF(AND($C$10=RAW!$P$2,G75&lt;RAW!$P$8),TRUE(),IF(AND($C$10=RAW!$R$2,G75&lt;RAW!$R$7),TRUE(),IF(AND($C$10=RAW!$T$2,G75&gt;RAW!$T$5),TRUE(),IF(AND($C$10=RAW!$T$2,G75&lt;RAW!$T$10),TRUE(),IF(AND($C$10=RAW!$V$2,G75&gt;RAW!$V$5),TRUE(),IF(AND($C$10=RAW!$X$2,G75&lt;RAW!$X$8),TRUE(),IF(AND($C$10=RAW!$Z$2,G75&gt;RAW!$Z$5),TRUE(),IF(AND($C$10=RAW!$AB$2,G75&gt;RAW!$AB$8),TRUE(),FALSE()))))))))))</f>
        <v>0</v>
      </c>
    </row>
    <row r="77" spans="2:17" x14ac:dyDescent="0.15">
      <c r="B77" s="17" t="str">
        <f>IF(B11&lt;&gt;"",B11,"")</f>
        <v/>
      </c>
      <c r="D77" s="5" t="s">
        <v>14</v>
      </c>
      <c r="E77" s="5" t="s">
        <v>16</v>
      </c>
      <c r="F77" s="6" t="s">
        <v>70</v>
      </c>
      <c r="G77" s="6" t="s">
        <v>71</v>
      </c>
      <c r="H77" s="5" t="s">
        <v>72</v>
      </c>
    </row>
    <row r="78" spans="2:17" x14ac:dyDescent="0.15">
      <c r="C78" s="12">
        <v>1</v>
      </c>
      <c r="D78" s="26"/>
      <c r="E78" s="26"/>
      <c r="F78" s="27"/>
      <c r="G78" s="27"/>
      <c r="H78" s="26"/>
      <c r="Q78" s="60" t="b">
        <f>IF(G78="",FALSE(),IF(AND($C$11=RAW!$N$2,G78&lt;RAW!$N$7),TRUE(),IF(AND($C$11=RAW!$P$2,G78&lt;RAW!$P$8),TRUE(),IF(AND($C$11=RAW!$R$2,G78&lt;RAW!$R$7),TRUE(),IF(AND($C$11=RAW!$T$2,G78&gt;RAW!$T$5),TRUE(),IF(AND($C$11=RAW!$T$2,G78&lt;RAW!$T$10),TRUE(),IF(AND($C$11=RAW!$V$2,G78&gt;RAW!$V$5),TRUE(),IF(AND($C$11=RAW!$X$2,G78&lt;RAW!$X$8),TRUE(),IF(AND($C$11=RAW!$Z$2,G78&gt;RAW!$Z$5),TRUE(),IF(AND($C$11=RAW!$AB$2,G78&gt;RAW!$AB$8),TRUE(),FALSE()))))))))))</f>
        <v>0</v>
      </c>
    </row>
    <row r="79" spans="2:17" x14ac:dyDescent="0.15">
      <c r="C79" s="12">
        <v>2</v>
      </c>
      <c r="D79" s="26"/>
      <c r="E79" s="26"/>
      <c r="F79" s="27"/>
      <c r="G79" s="27"/>
      <c r="H79" s="26"/>
      <c r="Q79" s="60" t="b">
        <f>IF(G79="",FALSE(),IF(AND($C$11=RAW!$N$2,G79&lt;RAW!$N$7),TRUE(),IF(AND($C$11=RAW!$P$2,G79&lt;RAW!$P$8),TRUE(),IF(AND($C$11=RAW!$R$2,G79&lt;RAW!$R$7),TRUE(),IF(AND($C$11=RAW!$T$2,G79&gt;RAW!$T$5),TRUE(),IF(AND($C$11=RAW!$T$2,G79&lt;RAW!$T$10),TRUE(),IF(AND($C$11=RAW!$V$2,G79&gt;RAW!$V$5),TRUE(),IF(AND($C$11=RAW!$X$2,G79&lt;RAW!$X$8),TRUE(),IF(AND($C$11=RAW!$Z$2,G79&gt;RAW!$Z$5),TRUE(),IF(AND($C$11=RAW!$AB$2,G79&gt;RAW!$AB$8),TRUE(),FALSE()))))))))))</f>
        <v>0</v>
      </c>
    </row>
    <row r="80" spans="2:17" x14ac:dyDescent="0.15">
      <c r="C80" s="12">
        <v>3</v>
      </c>
      <c r="D80" s="26"/>
      <c r="E80" s="26"/>
      <c r="F80" s="27"/>
      <c r="G80" s="27"/>
      <c r="H80" s="26"/>
      <c r="Q80" s="60" t="b">
        <f>IF(G80="",FALSE(),IF(AND($C$11=RAW!$N$2,G80&lt;RAW!$N$7),TRUE(),IF(AND($C$11=RAW!$P$2,G80&lt;RAW!$P$8),TRUE(),IF(AND($C$11=RAW!$R$2,G80&lt;RAW!$R$7),TRUE(),IF(AND($C$11=RAW!$T$2,G80&gt;RAW!$T$5),TRUE(),IF(AND($C$11=RAW!$T$2,G80&lt;RAW!$T$10),TRUE(),IF(AND($C$11=RAW!$V$2,G80&gt;RAW!$V$5),TRUE(),IF(AND($C$11=RAW!$X$2,G80&lt;RAW!$X$8),TRUE(),IF(AND($C$11=RAW!$Z$2,G80&gt;RAW!$Z$5),TRUE(),IF(AND($C$11=RAW!$AB$2,G80&gt;RAW!$AB$8),TRUE(),FALSE()))))))))))</f>
        <v>0</v>
      </c>
    </row>
    <row r="81" spans="2:17" x14ac:dyDescent="0.15">
      <c r="C81" s="12">
        <v>4</v>
      </c>
      <c r="D81" s="26"/>
      <c r="E81" s="26"/>
      <c r="F81" s="27"/>
      <c r="G81" s="27"/>
      <c r="H81" s="26"/>
      <c r="Q81" s="60" t="b">
        <f>IF(G81="",FALSE(),IF(AND($C$11=RAW!$N$2,G81&lt;RAW!$N$7),TRUE(),IF(AND($C$11=RAW!$P$2,G81&lt;RAW!$P$8),TRUE(),IF(AND($C$11=RAW!$R$2,G81&lt;RAW!$R$7),TRUE(),IF(AND($C$11=RAW!$T$2,G81&gt;RAW!$T$5),TRUE(),IF(AND($C$11=RAW!$T$2,G81&lt;RAW!$T$10),TRUE(),IF(AND($C$11=RAW!$V$2,G81&gt;RAW!$V$5),TRUE(),IF(AND($C$11=RAW!$X$2,G81&lt;RAW!$X$8),TRUE(),IF(AND($C$11=RAW!$Z$2,G81&gt;RAW!$Z$5),TRUE(),IF(AND($C$11=RAW!$AB$2,G81&gt;RAW!$AB$8),TRUE(),FALSE()))))))))))</f>
        <v>0</v>
      </c>
    </row>
    <row r="82" spans="2:17" x14ac:dyDescent="0.15">
      <c r="C82" s="12">
        <v>5</v>
      </c>
      <c r="D82" s="26"/>
      <c r="E82" s="26"/>
      <c r="F82" s="27"/>
      <c r="G82" s="27"/>
      <c r="H82" s="26"/>
      <c r="Q82" s="60" t="b">
        <f>IF(G82="",FALSE(),IF(AND($C$11=RAW!$N$2,G82&lt;RAW!$N$7),TRUE(),IF(AND($C$11=RAW!$P$2,G82&lt;RAW!$P$8),TRUE(),IF(AND($C$11=RAW!$R$2,G82&lt;RAW!$R$7),TRUE(),IF(AND($C$11=RAW!$T$2,G82&gt;RAW!$T$5),TRUE(),IF(AND($C$11=RAW!$T$2,G82&lt;RAW!$T$10),TRUE(),IF(AND($C$11=RAW!$V$2,G82&gt;RAW!$V$5),TRUE(),IF(AND($C$11=RAW!$X$2,G82&lt;RAW!$X$8),TRUE(),IF(AND($C$11=RAW!$Z$2,G82&gt;RAW!$Z$5),TRUE(),IF(AND($C$11=RAW!$AB$2,G82&gt;RAW!$AB$8),TRUE(),FALSE()))))))))))</f>
        <v>0</v>
      </c>
    </row>
    <row r="83" spans="2:17" x14ac:dyDescent="0.15">
      <c r="C83" s="12">
        <v>6</v>
      </c>
      <c r="D83" s="26"/>
      <c r="E83" s="26"/>
      <c r="F83" s="27"/>
      <c r="G83" s="27"/>
      <c r="H83" s="26"/>
      <c r="Q83" s="60" t="b">
        <f>IF(G83="",FALSE(),IF(AND($C$11=RAW!$N$2,G83&lt;RAW!$N$7),TRUE(),IF(AND($C$11=RAW!$P$2,G83&lt;RAW!$P$8),TRUE(),IF(AND($C$11=RAW!$R$2,G83&lt;RAW!$R$7),TRUE(),IF(AND($C$11=RAW!$T$2,G83&gt;RAW!$T$5),TRUE(),IF(AND($C$11=RAW!$T$2,G83&lt;RAW!$T$10),TRUE(),IF(AND($C$11=RAW!$V$2,G83&gt;RAW!$V$5),TRUE(),IF(AND($C$11=RAW!$X$2,G83&lt;RAW!$X$8),TRUE(),IF(AND($C$11=RAW!$Z$2,G83&gt;RAW!$Z$5),TRUE(),IF(AND($C$11=RAW!$AB$2,G83&gt;RAW!$AB$8),TRUE(),FALSE()))))))))))</f>
        <v>0</v>
      </c>
    </row>
    <row r="84" spans="2:17" x14ac:dyDescent="0.15">
      <c r="C84" s="12">
        <v>7</v>
      </c>
      <c r="D84" s="26"/>
      <c r="E84" s="26"/>
      <c r="F84" s="27"/>
      <c r="G84" s="27"/>
      <c r="H84" s="26"/>
      <c r="Q84" s="60" t="b">
        <f>IF(G84="",FALSE(),IF(AND($C$11=RAW!$N$2,G84&lt;RAW!$N$7),TRUE(),IF(AND($C$11=RAW!$P$2,G84&lt;RAW!$P$8),TRUE(),IF(AND($C$11=RAW!$R$2,G84&lt;RAW!$R$7),TRUE(),IF(AND($C$11=RAW!$T$2,G84&gt;RAW!$T$5),TRUE(),IF(AND($C$11=RAW!$T$2,G84&lt;RAW!$T$10),TRUE(),IF(AND($C$11=RAW!$V$2,G84&gt;RAW!$V$5),TRUE(),IF(AND($C$11=RAW!$X$2,G84&lt;RAW!$X$8),TRUE(),IF(AND($C$11=RAW!$Z$2,G84&gt;RAW!$Z$5),TRUE(),IF(AND($C$11=RAW!$AB$2,G84&gt;RAW!$AB$8),TRUE(),FALSE()))))))))))</f>
        <v>0</v>
      </c>
    </row>
    <row r="85" spans="2:17" x14ac:dyDescent="0.15">
      <c r="C85" s="12">
        <v>8</v>
      </c>
      <c r="D85" s="26"/>
      <c r="E85" s="26"/>
      <c r="F85" s="27"/>
      <c r="G85" s="27"/>
      <c r="H85" s="26"/>
      <c r="Q85" s="60" t="b">
        <f>IF(G85="",FALSE(),IF(AND($C$11=RAW!$N$2,G85&lt;RAW!$N$7),TRUE(),IF(AND($C$11=RAW!$P$2,G85&lt;RAW!$P$8),TRUE(),IF(AND($C$11=RAW!$R$2,G85&lt;RAW!$R$7),TRUE(),IF(AND($C$11=RAW!$T$2,G85&gt;RAW!$T$5),TRUE(),IF(AND($C$11=RAW!$T$2,G85&lt;RAW!$T$10),TRUE(),IF(AND($C$11=RAW!$V$2,G85&gt;RAW!$V$5),TRUE(),IF(AND($C$11=RAW!$X$2,G85&lt;RAW!$X$8),TRUE(),IF(AND($C$11=RAW!$Z$2,G85&gt;RAW!$Z$5),TRUE(),IF(AND($C$11=RAW!$AB$2,G85&gt;RAW!$AB$8),TRUE(),FALSE()))))))))))</f>
        <v>0</v>
      </c>
    </row>
    <row r="86" spans="2:17" x14ac:dyDescent="0.15">
      <c r="C86" s="12">
        <v>9</v>
      </c>
      <c r="D86" s="26"/>
      <c r="E86" s="26"/>
      <c r="F86" s="27"/>
      <c r="G86" s="27"/>
      <c r="H86" s="26"/>
      <c r="Q86" s="60" t="b">
        <f>IF(G86="",FALSE(),IF(AND($C$11=RAW!$N$2,G86&lt;RAW!$N$7),TRUE(),IF(AND($C$11=RAW!$P$2,G86&lt;RAW!$P$8),TRUE(),IF(AND($C$11=RAW!$R$2,G86&lt;RAW!$R$7),TRUE(),IF(AND($C$11=RAW!$T$2,G86&gt;RAW!$T$5),TRUE(),IF(AND($C$11=RAW!$T$2,G86&lt;RAW!$T$10),TRUE(),IF(AND($C$11=RAW!$V$2,G86&gt;RAW!$V$5),TRUE(),IF(AND($C$11=RAW!$X$2,G86&lt;RAW!$X$8),TRUE(),IF(AND($C$11=RAW!$Z$2,G86&gt;RAW!$Z$5),TRUE(),IF(AND($C$11=RAW!$AB$2,G86&gt;RAW!$AB$8),TRUE(),FALSE()))))))))))</f>
        <v>0</v>
      </c>
    </row>
    <row r="87" spans="2:17" x14ac:dyDescent="0.15">
      <c r="C87" s="12">
        <v>10</v>
      </c>
      <c r="D87" s="26"/>
      <c r="E87" s="26"/>
      <c r="F87" s="27"/>
      <c r="G87" s="27"/>
      <c r="H87" s="26"/>
      <c r="Q87" s="60" t="b">
        <f>IF(G87="",FALSE(),IF(AND($C$11=RAW!$N$2,G87&lt;RAW!$N$7),TRUE(),IF(AND($C$11=RAW!$P$2,G87&lt;RAW!$P$8),TRUE(),IF(AND($C$11=RAW!$R$2,G87&lt;RAW!$R$7),TRUE(),IF(AND($C$11=RAW!$T$2,G87&gt;RAW!$T$5),TRUE(),IF(AND($C$11=RAW!$T$2,G87&lt;RAW!$T$10),TRUE(),IF(AND($C$11=RAW!$V$2,G87&gt;RAW!$V$5),TRUE(),IF(AND($C$11=RAW!$X$2,G87&lt;RAW!$X$8),TRUE(),IF(AND($C$11=RAW!$Z$2,G87&gt;RAW!$Z$5),TRUE(),IF(AND($C$11=RAW!$AB$2,G87&gt;RAW!$AB$8),TRUE(),FALSE()))))))))))</f>
        <v>0</v>
      </c>
    </row>
    <row r="88" spans="2:17" x14ac:dyDescent="0.15">
      <c r="C88" s="12">
        <v>11</v>
      </c>
      <c r="D88" s="26"/>
      <c r="E88" s="26"/>
      <c r="F88" s="27"/>
      <c r="G88" s="27"/>
      <c r="H88" s="26"/>
      <c r="Q88" s="60" t="b">
        <f>IF(G88="",FALSE(),IF(AND($C$11=RAW!$N$2,G88&lt;RAW!$N$7),TRUE(),IF(AND($C$11=RAW!$P$2,G88&lt;RAW!$P$8),TRUE(),IF(AND($C$11=RAW!$R$2,G88&lt;RAW!$R$7),TRUE(),IF(AND($C$11=RAW!$T$2,G88&gt;RAW!$T$5),TRUE(),IF(AND($C$11=RAW!$T$2,G88&lt;RAW!$T$10),TRUE(),IF(AND($C$11=RAW!$V$2,G88&gt;RAW!$V$5),TRUE(),IF(AND($C$11=RAW!$X$2,G88&lt;RAW!$X$8),TRUE(),IF(AND($C$11=RAW!$Z$2,G88&gt;RAW!$Z$5),TRUE(),IF(AND($C$11=RAW!$AB$2,G88&gt;RAW!$AB$8),TRUE(),FALSE()))))))))))</f>
        <v>0</v>
      </c>
    </row>
    <row r="89" spans="2:17" x14ac:dyDescent="0.15">
      <c r="C89" s="12">
        <v>12</v>
      </c>
      <c r="D89" s="26"/>
      <c r="E89" s="26"/>
      <c r="F89" s="27"/>
      <c r="G89" s="27"/>
      <c r="H89" s="26"/>
      <c r="Q89" s="60" t="b">
        <f>IF(G89="",FALSE(),IF(AND($C$11=RAW!$N$2,G89&lt;RAW!$N$7),TRUE(),IF(AND($C$11=RAW!$P$2,G89&lt;RAW!$P$8),TRUE(),IF(AND($C$11=RAW!$R$2,G89&lt;RAW!$R$7),TRUE(),IF(AND($C$11=RAW!$T$2,G89&gt;RAW!$T$5),TRUE(),IF(AND($C$11=RAW!$T$2,G89&lt;RAW!$T$10),TRUE(),IF(AND($C$11=RAW!$V$2,G89&gt;RAW!$V$5),TRUE(),IF(AND($C$11=RAW!$X$2,G89&lt;RAW!$X$8),TRUE(),IF(AND($C$11=RAW!$Z$2,G89&gt;RAW!$Z$5),TRUE(),IF(AND($C$11=RAW!$AB$2,G89&gt;RAW!$AB$8),TRUE(),FALSE()))))))))))</f>
        <v>0</v>
      </c>
    </row>
    <row r="90" spans="2:17" x14ac:dyDescent="0.15">
      <c r="C90" s="12">
        <v>13</v>
      </c>
      <c r="D90" s="26"/>
      <c r="E90" s="26"/>
      <c r="F90" s="27"/>
      <c r="G90" s="27"/>
      <c r="H90" s="26"/>
      <c r="Q90" s="60" t="b">
        <f>IF(G90="",FALSE(),IF(AND($C$11=RAW!$N$2,G90&lt;RAW!$N$7),TRUE(),IF(AND($C$11=RAW!$P$2,G90&lt;RAW!$P$8),TRUE(),IF(AND($C$11=RAW!$R$2,G90&lt;RAW!$R$7),TRUE(),IF(AND($C$11=RAW!$T$2,G90&gt;RAW!$T$5),TRUE(),IF(AND($C$11=RAW!$T$2,G90&lt;RAW!$T$10),TRUE(),IF(AND($C$11=RAW!$V$2,G90&gt;RAW!$V$5),TRUE(),IF(AND($C$11=RAW!$X$2,G90&lt;RAW!$X$8),TRUE(),IF(AND($C$11=RAW!$Z$2,G90&gt;RAW!$Z$5),TRUE(),IF(AND($C$11=RAW!$AB$2,G90&gt;RAW!$AB$8),TRUE(),FALSE()))))))))))</f>
        <v>0</v>
      </c>
    </row>
    <row r="91" spans="2:17" x14ac:dyDescent="0.15">
      <c r="C91" s="12">
        <v>14</v>
      </c>
      <c r="D91" s="26"/>
      <c r="E91" s="26"/>
      <c r="F91" s="27"/>
      <c r="G91" s="27"/>
      <c r="H91" s="26"/>
      <c r="Q91" s="60" t="b">
        <f>IF(G91="",FALSE(),IF(AND($C$11=RAW!$N$2,G91&lt;RAW!$N$7),TRUE(),IF(AND($C$11=RAW!$P$2,G91&lt;RAW!$P$8),TRUE(),IF(AND($C$11=RAW!$R$2,G91&lt;RAW!$R$7),TRUE(),IF(AND($C$11=RAW!$T$2,G91&gt;RAW!$T$5),TRUE(),IF(AND($C$11=RAW!$T$2,G91&lt;RAW!$T$10),TRUE(),IF(AND($C$11=RAW!$V$2,G91&gt;RAW!$V$5),TRUE(),IF(AND($C$11=RAW!$X$2,G91&lt;RAW!$X$8),TRUE(),IF(AND($C$11=RAW!$Z$2,G91&gt;RAW!$Z$5),TRUE(),IF(AND($C$11=RAW!$AB$2,G91&gt;RAW!$AB$8),TRUE(),FALSE()))))))))))</f>
        <v>0</v>
      </c>
    </row>
    <row r="92" spans="2:17" x14ac:dyDescent="0.15">
      <c r="C92" s="12">
        <v>15</v>
      </c>
      <c r="D92" s="26"/>
      <c r="E92" s="26"/>
      <c r="F92" s="27"/>
      <c r="G92" s="27"/>
      <c r="H92" s="26"/>
      <c r="Q92" s="60" t="b">
        <f>IF(G92="",FALSE(),IF(AND($C$11=RAW!$N$2,G92&lt;RAW!$N$7),TRUE(),IF(AND($C$11=RAW!$P$2,G92&lt;RAW!$P$8),TRUE(),IF(AND($C$11=RAW!$R$2,G92&lt;RAW!$R$7),TRUE(),IF(AND($C$11=RAW!$T$2,G92&gt;RAW!$T$5),TRUE(),IF(AND($C$11=RAW!$T$2,G92&lt;RAW!$T$10),TRUE(),IF(AND($C$11=RAW!$V$2,G92&gt;RAW!$V$5),TRUE(),IF(AND($C$11=RAW!$X$2,G92&lt;RAW!$X$8),TRUE(),IF(AND($C$11=RAW!$Z$2,G92&gt;RAW!$Z$5),TRUE(),IF(AND($C$11=RAW!$AB$2,G92&gt;RAW!$AB$8),TRUE(),FALSE()))))))))))</f>
        <v>0</v>
      </c>
    </row>
    <row r="93" spans="2:17" x14ac:dyDescent="0.15">
      <c r="C93" s="12">
        <v>16</v>
      </c>
      <c r="D93" s="26"/>
      <c r="E93" s="26"/>
      <c r="F93" s="27"/>
      <c r="G93" s="27"/>
      <c r="H93" s="26"/>
      <c r="Q93" s="60" t="b">
        <f>IF(G93="",FALSE(),IF(AND($C$11=RAW!$N$2,G93&lt;RAW!$N$7),TRUE(),IF(AND($C$11=RAW!$P$2,G93&lt;RAW!$P$8),TRUE(),IF(AND($C$11=RAW!$R$2,G93&lt;RAW!$R$7),TRUE(),IF(AND($C$11=RAW!$T$2,G93&gt;RAW!$T$5),TRUE(),IF(AND($C$11=RAW!$T$2,G93&lt;RAW!$T$10),TRUE(),IF(AND($C$11=RAW!$V$2,G93&gt;RAW!$V$5),TRUE(),IF(AND($C$11=RAW!$X$2,G93&lt;RAW!$X$8),TRUE(),IF(AND($C$11=RAW!$Z$2,G93&gt;RAW!$Z$5),TRUE(),IF(AND($C$11=RAW!$AB$2,G93&gt;RAW!$AB$8),TRUE(),FALSE()))))))))))</f>
        <v>0</v>
      </c>
    </row>
    <row r="95" spans="2:17" x14ac:dyDescent="0.15">
      <c r="B95" s="17" t="str">
        <f>IF(B12&lt;&gt;"",B12,"")</f>
        <v/>
      </c>
      <c r="D95" s="5" t="s">
        <v>14</v>
      </c>
      <c r="E95" s="5" t="s">
        <v>16</v>
      </c>
      <c r="F95" s="6" t="s">
        <v>70</v>
      </c>
      <c r="G95" s="6" t="s">
        <v>71</v>
      </c>
      <c r="H95" s="5" t="s">
        <v>72</v>
      </c>
    </row>
    <row r="96" spans="2:17" x14ac:dyDescent="0.15">
      <c r="C96" s="12">
        <v>1</v>
      </c>
      <c r="D96" s="26"/>
      <c r="E96" s="26"/>
      <c r="F96" s="27"/>
      <c r="G96" s="27"/>
      <c r="H96" s="26"/>
      <c r="Q96" s="59" t="b">
        <f>IF(G96="",FALSE(),IF(AND($C$12=RAW!$N$2,G96&lt;RAW!$N$7),TRUE(),IF(AND($C$12=RAW!$P$2,G96&lt;RAW!$P$8),TRUE(),IF(AND($C$12=RAW!$R$2,G96&lt;RAW!$R$7),TRUE(),IF(AND($C$12=RAW!$T$2,G96&gt;RAW!$T$5),TRUE(),IF(AND($C$12=RAW!$T$2,G96&lt;RAW!$T$10),TRUE(),IF(AND($C$12=RAW!$V$2,G96&gt;RAW!$V$5),TRUE(),IF(AND($C$12=RAW!$X$2,G96&lt;RAW!$X$8),TRUE(),IF(AND($C$12=RAW!$Z$2,G96&gt;RAW!$Z$5),TRUE(),IF(AND($C$12=RAW!$AB$2,G96&gt;RAW!$AB$8),TRUE(),FALSE()))))))))))</f>
        <v>0</v>
      </c>
    </row>
    <row r="97" spans="3:17" x14ac:dyDescent="0.15">
      <c r="C97" s="12">
        <v>2</v>
      </c>
      <c r="D97" s="26"/>
      <c r="E97" s="26"/>
      <c r="F97" s="27"/>
      <c r="G97" s="27"/>
      <c r="H97" s="26"/>
      <c r="Q97" s="4" t="b">
        <f>IF(G97="",FALSE(),IF(AND($C$12=RAW!$N$2,G97&lt;RAW!$N$7),TRUE(),IF(AND($C$12=RAW!$P$2,G97&lt;RAW!$P$8),TRUE(),IF(AND($C$12=RAW!$R$2,G97&lt;RAW!$R$7),TRUE(),IF(AND($C$12=RAW!$T$2,G97&gt;RAW!$T$5),TRUE(),IF(AND($C$12=RAW!$T$2,G97&lt;RAW!$T$10),TRUE(),IF(AND($C$12=RAW!$V$2,G97&gt;RAW!$V$5),TRUE(),IF(AND($C$12=RAW!$X$2,G97&lt;RAW!$X$8),TRUE(),IF(AND($C$12=RAW!$Z$2,G97&gt;RAW!$Z$5),TRUE(),IF(AND($C$12=RAW!$AB$2,G97&gt;RAW!$AB$8),TRUE(),FALSE()))))))))))</f>
        <v>0</v>
      </c>
    </row>
    <row r="98" spans="3:17" x14ac:dyDescent="0.15">
      <c r="C98" s="12">
        <v>3</v>
      </c>
      <c r="D98" s="26"/>
      <c r="E98" s="26"/>
      <c r="F98" s="27"/>
      <c r="G98" s="27"/>
      <c r="H98" s="26"/>
      <c r="Q98" s="4" t="b">
        <f>IF(G98="",FALSE(),IF(AND($C$12=RAW!$N$2,G98&lt;RAW!$N$7),TRUE(),IF(AND($C$12=RAW!$P$2,G98&lt;RAW!$P$8),TRUE(),IF(AND($C$12=RAW!$R$2,G98&lt;RAW!$R$7),TRUE(),IF(AND($C$12=RAW!$T$2,G98&gt;RAW!$T$5),TRUE(),IF(AND($C$12=RAW!$T$2,G98&lt;RAW!$T$10),TRUE(),IF(AND($C$12=RAW!$V$2,G98&gt;RAW!$V$5),TRUE(),IF(AND($C$12=RAW!$X$2,G98&lt;RAW!$X$8),TRUE(),IF(AND($C$12=RAW!$Z$2,G98&gt;RAW!$Z$5),TRUE(),IF(AND($C$12=RAW!$AB$2,G98&gt;RAW!$AB$8),TRUE(),FALSE()))))))))))</f>
        <v>0</v>
      </c>
    </row>
    <row r="99" spans="3:17" x14ac:dyDescent="0.15">
      <c r="C99" s="12">
        <v>4</v>
      </c>
      <c r="D99" s="26"/>
      <c r="E99" s="26"/>
      <c r="F99" s="27"/>
      <c r="G99" s="27"/>
      <c r="H99" s="26"/>
      <c r="Q99" s="4" t="b">
        <f>IF(G99="",FALSE(),IF(AND($C$12=RAW!$N$2,G99&lt;RAW!$N$7),TRUE(),IF(AND($C$12=RAW!$P$2,G99&lt;RAW!$P$8),TRUE(),IF(AND($C$12=RAW!$R$2,G99&lt;RAW!$R$7),TRUE(),IF(AND($C$12=RAW!$T$2,G99&gt;RAW!$T$5),TRUE(),IF(AND($C$12=RAW!$T$2,G99&lt;RAW!$T$10),TRUE(),IF(AND($C$12=RAW!$V$2,G99&gt;RAW!$V$5),TRUE(),IF(AND($C$12=RAW!$X$2,G99&lt;RAW!$X$8),TRUE(),IF(AND($C$12=RAW!$Z$2,G99&gt;RAW!$Z$5),TRUE(),IF(AND($C$12=RAW!$AB$2,G99&gt;RAW!$AB$8),TRUE(),FALSE()))))))))))</f>
        <v>0</v>
      </c>
    </row>
    <row r="100" spans="3:17" x14ac:dyDescent="0.15">
      <c r="C100" s="12">
        <v>5</v>
      </c>
      <c r="D100" s="26"/>
      <c r="E100" s="26"/>
      <c r="F100" s="27"/>
      <c r="G100" s="27"/>
      <c r="H100" s="26"/>
      <c r="Q100" s="4" t="b">
        <f>IF(G100="",FALSE(),IF(AND($C$12=RAW!$N$2,G100&lt;RAW!$N$7),TRUE(),IF(AND($C$12=RAW!$P$2,G100&lt;RAW!$P$8),TRUE(),IF(AND($C$12=RAW!$R$2,G100&lt;RAW!$R$7),TRUE(),IF(AND($C$12=RAW!$T$2,G100&gt;RAW!$T$5),TRUE(),IF(AND($C$12=RAW!$T$2,G100&lt;RAW!$T$10),TRUE(),IF(AND($C$12=RAW!$V$2,G100&gt;RAW!$V$5),TRUE(),IF(AND($C$12=RAW!$X$2,G100&lt;RAW!$X$8),TRUE(),IF(AND($C$12=RAW!$Z$2,G100&gt;RAW!$Z$5),TRUE(),IF(AND($C$12=RAW!$AB$2,G100&gt;RAW!$AB$8),TRUE(),FALSE()))))))))))</f>
        <v>0</v>
      </c>
    </row>
    <row r="101" spans="3:17" x14ac:dyDescent="0.15">
      <c r="C101" s="12">
        <v>6</v>
      </c>
      <c r="D101" s="26"/>
      <c r="E101" s="26"/>
      <c r="F101" s="27"/>
      <c r="G101" s="27"/>
      <c r="H101" s="26"/>
      <c r="Q101" s="4" t="b">
        <f>IF(G101="",FALSE(),IF(AND($C$12=RAW!$N$2,G101&lt;RAW!$N$7),TRUE(),IF(AND($C$12=RAW!$P$2,G101&lt;RAW!$P$8),TRUE(),IF(AND($C$12=RAW!$R$2,G101&lt;RAW!$R$7),TRUE(),IF(AND($C$12=RAW!$T$2,G101&gt;RAW!$T$5),TRUE(),IF(AND($C$12=RAW!$T$2,G101&lt;RAW!$T$10),TRUE(),IF(AND($C$12=RAW!$V$2,G101&gt;RAW!$V$5),TRUE(),IF(AND($C$12=RAW!$X$2,G101&lt;RAW!$X$8),TRUE(),IF(AND($C$12=RAW!$Z$2,G101&gt;RAW!$Z$5),TRUE(),IF(AND($C$12=RAW!$AB$2,G101&gt;RAW!$AB$8),TRUE(),FALSE()))))))))))</f>
        <v>0</v>
      </c>
    </row>
    <row r="102" spans="3:17" x14ac:dyDescent="0.15">
      <c r="C102" s="12">
        <v>7</v>
      </c>
      <c r="D102" s="26"/>
      <c r="E102" s="26"/>
      <c r="F102" s="27"/>
      <c r="G102" s="27"/>
      <c r="H102" s="26"/>
      <c r="Q102" s="4" t="b">
        <f>IF(G102="",FALSE(),IF(AND($C$12=RAW!$N$2,G102&lt;RAW!$N$7),TRUE(),IF(AND($C$12=RAW!$P$2,G102&lt;RAW!$P$8),TRUE(),IF(AND($C$12=RAW!$R$2,G102&lt;RAW!$R$7),TRUE(),IF(AND($C$12=RAW!$T$2,G102&gt;RAW!$T$5),TRUE(),IF(AND($C$12=RAW!$T$2,G102&lt;RAW!$T$10),TRUE(),IF(AND($C$12=RAW!$V$2,G102&gt;RAW!$V$5),TRUE(),IF(AND($C$12=RAW!$X$2,G102&lt;RAW!$X$8),TRUE(),IF(AND($C$12=RAW!$Z$2,G102&gt;RAW!$Z$5),TRUE(),IF(AND($C$12=RAW!$AB$2,G102&gt;RAW!$AB$8),TRUE(),FALSE()))))))))))</f>
        <v>0</v>
      </c>
    </row>
    <row r="103" spans="3:17" x14ac:dyDescent="0.15">
      <c r="C103" s="12">
        <v>8</v>
      </c>
      <c r="D103" s="26"/>
      <c r="E103" s="26"/>
      <c r="F103" s="27"/>
      <c r="G103" s="27"/>
      <c r="H103" s="26"/>
      <c r="Q103" s="4" t="b">
        <f>IF(G103="",FALSE(),IF(AND($C$12=RAW!$N$2,G103&lt;RAW!$N$7),TRUE(),IF(AND($C$12=RAW!$P$2,G103&lt;RAW!$P$8),TRUE(),IF(AND($C$12=RAW!$R$2,G103&lt;RAW!$R$7),TRUE(),IF(AND($C$12=RAW!$T$2,G103&gt;RAW!$T$5),TRUE(),IF(AND($C$12=RAW!$T$2,G103&lt;RAW!$T$10),TRUE(),IF(AND($C$12=RAW!$V$2,G103&gt;RAW!$V$5),TRUE(),IF(AND($C$12=RAW!$X$2,G103&lt;RAW!$X$8),TRUE(),IF(AND($C$12=RAW!$Z$2,G103&gt;RAW!$Z$5),TRUE(),IF(AND($C$12=RAW!$AB$2,G103&gt;RAW!$AB$8),TRUE(),FALSE()))))))))))</f>
        <v>0</v>
      </c>
    </row>
    <row r="104" spans="3:17" x14ac:dyDescent="0.15">
      <c r="C104" s="12">
        <v>9</v>
      </c>
      <c r="D104" s="26"/>
      <c r="E104" s="26"/>
      <c r="F104" s="27"/>
      <c r="G104" s="27"/>
      <c r="H104" s="26"/>
      <c r="Q104" s="4" t="b">
        <f>IF(G104="",FALSE(),IF(AND($C$12=RAW!$N$2,G104&lt;RAW!$N$7),TRUE(),IF(AND($C$12=RAW!$P$2,G104&lt;RAW!$P$8),TRUE(),IF(AND($C$12=RAW!$R$2,G104&lt;RAW!$R$7),TRUE(),IF(AND($C$12=RAW!$T$2,G104&gt;RAW!$T$5),TRUE(),IF(AND($C$12=RAW!$T$2,G104&lt;RAW!$T$10),TRUE(),IF(AND($C$12=RAW!$V$2,G104&gt;RAW!$V$5),TRUE(),IF(AND($C$12=RAW!$X$2,G104&lt;RAW!$X$8),TRUE(),IF(AND($C$12=RAW!$Z$2,G104&gt;RAW!$Z$5),TRUE(),IF(AND($C$12=RAW!$AB$2,G104&gt;RAW!$AB$8),TRUE(),FALSE()))))))))))</f>
        <v>0</v>
      </c>
    </row>
    <row r="105" spans="3:17" x14ac:dyDescent="0.15">
      <c r="C105" s="12">
        <v>10</v>
      </c>
      <c r="D105" s="26"/>
      <c r="E105" s="26"/>
      <c r="F105" s="27"/>
      <c r="G105" s="27"/>
      <c r="H105" s="26"/>
      <c r="Q105" s="4" t="b">
        <f>IF(G105="",FALSE(),IF(AND($C$12=RAW!$N$2,G105&lt;RAW!$N$7),TRUE(),IF(AND($C$12=RAW!$P$2,G105&lt;RAW!$P$8),TRUE(),IF(AND($C$12=RAW!$R$2,G105&lt;RAW!$R$7),TRUE(),IF(AND($C$12=RAW!$T$2,G105&gt;RAW!$T$5),TRUE(),IF(AND($C$12=RAW!$T$2,G105&lt;RAW!$T$10),TRUE(),IF(AND($C$12=RAW!$V$2,G105&gt;RAW!$V$5),TRUE(),IF(AND($C$12=RAW!$X$2,G105&lt;RAW!$X$8),TRUE(),IF(AND($C$12=RAW!$Z$2,G105&gt;RAW!$Z$5),TRUE(),IF(AND($C$12=RAW!$AB$2,G105&gt;RAW!$AB$8),TRUE(),FALSE()))))))))))</f>
        <v>0</v>
      </c>
    </row>
    <row r="106" spans="3:17" x14ac:dyDescent="0.15">
      <c r="C106" s="12">
        <v>11</v>
      </c>
      <c r="D106" s="26"/>
      <c r="E106" s="26"/>
      <c r="F106" s="27"/>
      <c r="G106" s="27"/>
      <c r="H106" s="26"/>
      <c r="Q106" s="4" t="b">
        <f>IF(G106="",FALSE(),IF(AND($C$12=RAW!$N$2,G106&lt;RAW!$N$7),TRUE(),IF(AND($C$12=RAW!$P$2,G106&lt;RAW!$P$8),TRUE(),IF(AND($C$12=RAW!$R$2,G106&lt;RAW!$R$7),TRUE(),IF(AND($C$12=RAW!$T$2,G106&gt;RAW!$T$5),TRUE(),IF(AND($C$12=RAW!$T$2,G106&lt;RAW!$T$10),TRUE(),IF(AND($C$12=RAW!$V$2,G106&gt;RAW!$V$5),TRUE(),IF(AND($C$12=RAW!$X$2,G106&lt;RAW!$X$8),TRUE(),IF(AND($C$12=RAW!$Z$2,G106&gt;RAW!$Z$5),TRUE(),IF(AND($C$12=RAW!$AB$2,G106&gt;RAW!$AB$8),TRUE(),FALSE()))))))))))</f>
        <v>0</v>
      </c>
    </row>
    <row r="107" spans="3:17" x14ac:dyDescent="0.15">
      <c r="C107" s="12">
        <v>12</v>
      </c>
      <c r="D107" s="26"/>
      <c r="E107" s="26"/>
      <c r="F107" s="27"/>
      <c r="G107" s="27"/>
      <c r="H107" s="26"/>
      <c r="Q107" s="4" t="b">
        <f>IF(G107="",FALSE(),IF(AND($C$12=RAW!$N$2,G107&lt;RAW!$N$7),TRUE(),IF(AND($C$12=RAW!$P$2,G107&lt;RAW!$P$8),TRUE(),IF(AND($C$12=RAW!$R$2,G107&lt;RAW!$R$7),TRUE(),IF(AND($C$12=RAW!$T$2,G107&gt;RAW!$T$5),TRUE(),IF(AND($C$12=RAW!$T$2,G107&lt;RAW!$T$10),TRUE(),IF(AND($C$12=RAW!$V$2,G107&gt;RAW!$V$5),TRUE(),IF(AND($C$12=RAW!$X$2,G107&lt;RAW!$X$8),TRUE(),IF(AND($C$12=RAW!$Z$2,G107&gt;RAW!$Z$5),TRUE(),IF(AND($C$12=RAW!$AB$2,G107&gt;RAW!$AB$8),TRUE(),FALSE()))))))))))</f>
        <v>0</v>
      </c>
    </row>
    <row r="108" spans="3:17" x14ac:dyDescent="0.15">
      <c r="C108" s="12">
        <v>13</v>
      </c>
      <c r="D108" s="26"/>
      <c r="E108" s="26"/>
      <c r="F108" s="27"/>
      <c r="G108" s="27"/>
      <c r="H108" s="26"/>
      <c r="Q108" s="4" t="b">
        <f>IF(G108="",FALSE(),IF(AND($C$12=RAW!$N$2,G108&lt;RAW!$N$7),TRUE(),IF(AND($C$12=RAW!$P$2,G108&lt;RAW!$P$8),TRUE(),IF(AND($C$12=RAW!$R$2,G108&lt;RAW!$R$7),TRUE(),IF(AND($C$12=RAW!$T$2,G108&gt;RAW!$T$5),TRUE(),IF(AND($C$12=RAW!$T$2,G108&lt;RAW!$T$10),TRUE(),IF(AND($C$12=RAW!$V$2,G108&gt;RAW!$V$5),TRUE(),IF(AND($C$12=RAW!$X$2,G108&lt;RAW!$X$8),TRUE(),IF(AND($C$12=RAW!$Z$2,G108&gt;RAW!$Z$5),TRUE(),IF(AND($C$12=RAW!$AB$2,G108&gt;RAW!$AB$8),TRUE(),FALSE()))))))))))</f>
        <v>0</v>
      </c>
    </row>
    <row r="109" spans="3:17" x14ac:dyDescent="0.15">
      <c r="C109" s="12">
        <v>14</v>
      </c>
      <c r="D109" s="26"/>
      <c r="E109" s="26"/>
      <c r="F109" s="27"/>
      <c r="G109" s="27"/>
      <c r="H109" s="26"/>
      <c r="Q109" s="4" t="b">
        <f>IF(G109="",FALSE(),IF(AND($C$12=RAW!$N$2,G109&lt;RAW!$N$7),TRUE(),IF(AND($C$12=RAW!$P$2,G109&lt;RAW!$P$8),TRUE(),IF(AND($C$12=RAW!$R$2,G109&lt;RAW!$R$7),TRUE(),IF(AND($C$12=RAW!$T$2,G109&gt;RAW!$T$5),TRUE(),IF(AND($C$12=RAW!$T$2,G109&lt;RAW!$T$10),TRUE(),IF(AND($C$12=RAW!$V$2,G109&gt;RAW!$V$5),TRUE(),IF(AND($C$12=RAW!$X$2,G109&lt;RAW!$X$8),TRUE(),IF(AND($C$12=RAW!$Z$2,G109&gt;RAW!$Z$5),TRUE(),IF(AND($C$12=RAW!$AB$2,G109&gt;RAW!$AB$8),TRUE(),FALSE()))))))))))</f>
        <v>0</v>
      </c>
    </row>
    <row r="110" spans="3:17" x14ac:dyDescent="0.15">
      <c r="C110" s="12">
        <v>15</v>
      </c>
      <c r="D110" s="26"/>
      <c r="E110" s="26"/>
      <c r="F110" s="27"/>
      <c r="G110" s="27"/>
      <c r="H110" s="26"/>
      <c r="Q110" s="4" t="b">
        <f>IF(G110="",FALSE(),IF(AND($C$12=RAW!$N$2,G110&lt;RAW!$N$7),TRUE(),IF(AND($C$12=RAW!$P$2,G110&lt;RAW!$P$8),TRUE(),IF(AND($C$12=RAW!$R$2,G110&lt;RAW!$R$7),TRUE(),IF(AND($C$12=RAW!$T$2,G110&gt;RAW!$T$5),TRUE(),IF(AND($C$12=RAW!$T$2,G110&lt;RAW!$T$10),TRUE(),IF(AND($C$12=RAW!$V$2,G110&gt;RAW!$V$5),TRUE(),IF(AND($C$12=RAW!$X$2,G110&lt;RAW!$X$8),TRUE(),IF(AND($C$12=RAW!$Z$2,G110&gt;RAW!$Z$5),TRUE(),IF(AND($C$12=RAW!$AB$2,G110&gt;RAW!$AB$8),TRUE(),FALSE()))))))))))</f>
        <v>0</v>
      </c>
    </row>
    <row r="111" spans="3:17" x14ac:dyDescent="0.15">
      <c r="C111" s="12">
        <v>16</v>
      </c>
      <c r="D111" s="26"/>
      <c r="E111" s="26"/>
      <c r="F111" s="27"/>
      <c r="G111" s="27"/>
      <c r="H111" s="26"/>
      <c r="Q111" s="4" t="b">
        <f>IF(G111="",FALSE(),IF(AND($C$12=RAW!$N$2,G111&lt;RAW!$N$7),TRUE(),IF(AND($C$12=RAW!$P$2,G111&lt;RAW!$P$8),TRUE(),IF(AND($C$12=RAW!$R$2,G111&lt;RAW!$R$7),TRUE(),IF(AND($C$12=RAW!$T$2,G111&gt;RAW!$T$5),TRUE(),IF(AND($C$12=RAW!$T$2,G111&lt;RAW!$T$10),TRUE(),IF(AND($C$12=RAW!$V$2,G111&gt;RAW!$V$5),TRUE(),IF(AND($C$12=RAW!$X$2,G111&lt;RAW!$X$8),TRUE(),IF(AND($C$12=RAW!$Z$2,G111&gt;RAW!$Z$5),TRUE(),IF(AND($C$12=RAW!$AB$2,G111&gt;RAW!$AB$8),TRUE(),FALSE()))))))))))</f>
        <v>0</v>
      </c>
    </row>
    <row r="113" spans="2:17" x14ac:dyDescent="0.15">
      <c r="B113" s="17" t="str">
        <f>IF(B13&lt;&gt;"",B13,"")</f>
        <v/>
      </c>
      <c r="D113" s="5" t="s">
        <v>14</v>
      </c>
      <c r="E113" s="5" t="s">
        <v>16</v>
      </c>
      <c r="F113" s="6" t="s">
        <v>70</v>
      </c>
      <c r="G113" s="6" t="s">
        <v>71</v>
      </c>
      <c r="H113" s="5" t="s">
        <v>72</v>
      </c>
    </row>
    <row r="114" spans="2:17" x14ac:dyDescent="0.15">
      <c r="C114" s="12">
        <v>1</v>
      </c>
      <c r="D114" s="26"/>
      <c r="E114" s="26"/>
      <c r="F114" s="27"/>
      <c r="G114" s="27"/>
      <c r="H114" s="26"/>
      <c r="Q114" s="59" t="b">
        <f>IF(G114="",FALSE(),IF(AND($C$13=RAW!$N$2,G114&lt;RAW!$N$7),TRUE(),IF(AND($C$13=RAW!$P$2,G114&lt;RAW!$P$8),TRUE(),IF(AND($C$13=RAW!$R$2,G114&lt;RAW!$R$7),TRUE(),IF(AND($C$13=RAW!$T$2,G114&gt;RAW!$T$5),TRUE(),IF(AND($C$13=RAW!$T$2,G114&lt;RAW!$T$10),TRUE(),IF(AND($C$13=RAW!$V$2,G114&gt;RAW!$V$5),TRUE(),IF(AND($C$13=RAW!$X$2,G114&lt;RAW!$X$8),TRUE(),IF(AND($C$13=RAW!$Z$2,G114&gt;RAW!$Z$5),TRUE(),IF(AND($C$13=RAW!$AB$2,G114&gt;RAW!$AB$8),TRUE(),FALSE()))))))))))</f>
        <v>0</v>
      </c>
    </row>
    <row r="115" spans="2:17" x14ac:dyDescent="0.15">
      <c r="C115" s="12">
        <v>2</v>
      </c>
      <c r="D115" s="26"/>
      <c r="E115" s="26"/>
      <c r="F115" s="27"/>
      <c r="G115" s="27"/>
      <c r="H115" s="26"/>
      <c r="Q115" s="4" t="b">
        <f>IF(G115="",FALSE(),IF(AND($C$13=RAW!$N$2,G115&lt;RAW!$N$7),TRUE(),IF(AND($C$13=RAW!$P$2,G115&lt;RAW!$P$8),TRUE(),IF(AND($C$13=RAW!$R$2,G115&lt;RAW!$R$7),TRUE(),IF(AND($C$13=RAW!$T$2,G115&gt;RAW!$T$5),TRUE(),IF(AND($C$13=RAW!$T$2,G115&lt;RAW!$T$10),TRUE(),IF(AND($C$13=RAW!$V$2,G115&gt;RAW!$V$5),TRUE(),IF(AND($C$13=RAW!$X$2,G115&lt;RAW!$X$8),TRUE(),IF(AND($C$13=RAW!$Z$2,G115&gt;RAW!$Z$5),TRUE(),IF(AND($C$13=RAW!$AB$2,G115&gt;RAW!$AB$8),TRUE(),FALSE()))))))))))</f>
        <v>0</v>
      </c>
    </row>
    <row r="116" spans="2:17" x14ac:dyDescent="0.15">
      <c r="C116" s="12">
        <v>3</v>
      </c>
      <c r="D116" s="26"/>
      <c r="E116" s="26"/>
      <c r="F116" s="27"/>
      <c r="G116" s="27"/>
      <c r="H116" s="26"/>
      <c r="Q116" s="4" t="b">
        <f>IF(G116="",FALSE(),IF(AND($C$13=RAW!$N$2,G116&lt;RAW!$N$7),TRUE(),IF(AND($C$13=RAW!$P$2,G116&lt;RAW!$P$8),TRUE(),IF(AND($C$13=RAW!$R$2,G116&lt;RAW!$R$7),TRUE(),IF(AND($C$13=RAW!$T$2,G116&gt;RAW!$T$5),TRUE(),IF(AND($C$13=RAW!$T$2,G116&lt;RAW!$T$10),TRUE(),IF(AND($C$13=RAW!$V$2,G116&gt;RAW!$V$5),TRUE(),IF(AND($C$13=RAW!$X$2,G116&lt;RAW!$X$8),TRUE(),IF(AND($C$13=RAW!$Z$2,G116&gt;RAW!$Z$5),TRUE(),IF(AND($C$13=RAW!$AB$2,G116&gt;RAW!$AB$8),TRUE(),FALSE()))))))))))</f>
        <v>0</v>
      </c>
    </row>
    <row r="117" spans="2:17" x14ac:dyDescent="0.15">
      <c r="C117" s="12">
        <v>4</v>
      </c>
      <c r="D117" s="26"/>
      <c r="E117" s="26"/>
      <c r="F117" s="27"/>
      <c r="G117" s="27"/>
      <c r="H117" s="26"/>
      <c r="Q117" s="4" t="b">
        <f>IF(G117="",FALSE(),IF(AND($C$13=RAW!$N$2,G117&lt;RAW!$N$7),TRUE(),IF(AND($C$13=RAW!$P$2,G117&lt;RAW!$P$8),TRUE(),IF(AND($C$13=RAW!$R$2,G117&lt;RAW!$R$7),TRUE(),IF(AND($C$13=RAW!$T$2,G117&gt;RAW!$T$5),TRUE(),IF(AND($C$13=RAW!$T$2,G117&lt;RAW!$T$10),TRUE(),IF(AND($C$13=RAW!$V$2,G117&gt;RAW!$V$5),TRUE(),IF(AND($C$13=RAW!$X$2,G117&lt;RAW!$X$8),TRUE(),IF(AND($C$13=RAW!$Z$2,G117&gt;RAW!$Z$5),TRUE(),IF(AND($C$13=RAW!$AB$2,G117&gt;RAW!$AB$8),TRUE(),FALSE()))))))))))</f>
        <v>0</v>
      </c>
    </row>
    <row r="118" spans="2:17" x14ac:dyDescent="0.15">
      <c r="C118" s="12">
        <v>5</v>
      </c>
      <c r="D118" s="26"/>
      <c r="E118" s="26"/>
      <c r="F118" s="27"/>
      <c r="G118" s="27"/>
      <c r="H118" s="26"/>
      <c r="Q118" s="4" t="b">
        <f>IF(G118="",FALSE(),IF(AND($C$13=RAW!$N$2,G118&lt;RAW!$N$7),TRUE(),IF(AND($C$13=RAW!$P$2,G118&lt;RAW!$P$8),TRUE(),IF(AND($C$13=RAW!$R$2,G118&lt;RAW!$R$7),TRUE(),IF(AND($C$13=RAW!$T$2,G118&gt;RAW!$T$5),TRUE(),IF(AND($C$13=RAW!$T$2,G118&lt;RAW!$T$10),TRUE(),IF(AND($C$13=RAW!$V$2,G118&gt;RAW!$V$5),TRUE(),IF(AND($C$13=RAW!$X$2,G118&lt;RAW!$X$8),TRUE(),IF(AND($C$13=RAW!$Z$2,G118&gt;RAW!$Z$5),TRUE(),IF(AND($C$13=RAW!$AB$2,G118&gt;RAW!$AB$8),TRUE(),FALSE()))))))))))</f>
        <v>0</v>
      </c>
    </row>
    <row r="119" spans="2:17" x14ac:dyDescent="0.15">
      <c r="C119" s="12">
        <v>6</v>
      </c>
      <c r="D119" s="26"/>
      <c r="E119" s="26"/>
      <c r="F119" s="27"/>
      <c r="G119" s="27"/>
      <c r="H119" s="26"/>
      <c r="Q119" s="4" t="b">
        <f>IF(G119="",FALSE(),IF(AND($C$13=RAW!$N$2,G119&lt;RAW!$N$7),TRUE(),IF(AND($C$13=RAW!$P$2,G119&lt;RAW!$P$8),TRUE(),IF(AND($C$13=RAW!$R$2,G119&lt;RAW!$R$7),TRUE(),IF(AND($C$13=RAW!$T$2,G119&gt;RAW!$T$5),TRUE(),IF(AND($C$13=RAW!$T$2,G119&lt;RAW!$T$10),TRUE(),IF(AND($C$13=RAW!$V$2,G119&gt;RAW!$V$5),TRUE(),IF(AND($C$13=RAW!$X$2,G119&lt;RAW!$X$8),TRUE(),IF(AND($C$13=RAW!$Z$2,G119&gt;RAW!$Z$5),TRUE(),IF(AND($C$13=RAW!$AB$2,G119&gt;RAW!$AB$8),TRUE(),FALSE()))))))))))</f>
        <v>0</v>
      </c>
    </row>
    <row r="120" spans="2:17" x14ac:dyDescent="0.15">
      <c r="C120" s="12">
        <v>7</v>
      </c>
      <c r="D120" s="26"/>
      <c r="E120" s="26"/>
      <c r="F120" s="27"/>
      <c r="G120" s="27"/>
      <c r="H120" s="26"/>
      <c r="Q120" s="4" t="b">
        <f>IF(G120="",FALSE(),IF(AND($C$13=RAW!$N$2,G120&lt;RAW!$N$7),TRUE(),IF(AND($C$13=RAW!$P$2,G120&lt;RAW!$P$8),TRUE(),IF(AND($C$13=RAW!$R$2,G120&lt;RAW!$R$7),TRUE(),IF(AND($C$13=RAW!$T$2,G120&gt;RAW!$T$5),TRUE(),IF(AND($C$13=RAW!$T$2,G120&lt;RAW!$T$10),TRUE(),IF(AND($C$13=RAW!$V$2,G120&gt;RAW!$V$5),TRUE(),IF(AND($C$13=RAW!$X$2,G120&lt;RAW!$X$8),TRUE(),IF(AND($C$13=RAW!$Z$2,G120&gt;RAW!$Z$5),TRUE(),IF(AND($C$13=RAW!$AB$2,G120&gt;RAW!$AB$8),TRUE(),FALSE()))))))))))</f>
        <v>0</v>
      </c>
    </row>
    <row r="121" spans="2:17" x14ac:dyDescent="0.15">
      <c r="C121" s="12">
        <v>8</v>
      </c>
      <c r="D121" s="26"/>
      <c r="E121" s="26"/>
      <c r="F121" s="27"/>
      <c r="G121" s="27"/>
      <c r="H121" s="26"/>
      <c r="Q121" s="4" t="b">
        <f>IF(G121="",FALSE(),IF(AND($C$13=RAW!$N$2,G121&lt;RAW!$N$7),TRUE(),IF(AND($C$13=RAW!$P$2,G121&lt;RAW!$P$8),TRUE(),IF(AND($C$13=RAW!$R$2,G121&lt;RAW!$R$7),TRUE(),IF(AND($C$13=RAW!$T$2,G121&gt;RAW!$T$5),TRUE(),IF(AND($C$13=RAW!$T$2,G121&lt;RAW!$T$10),TRUE(),IF(AND($C$13=RAW!$V$2,G121&gt;RAW!$V$5),TRUE(),IF(AND($C$13=RAW!$X$2,G121&lt;RAW!$X$8),TRUE(),IF(AND($C$13=RAW!$Z$2,G121&gt;RAW!$Z$5),TRUE(),IF(AND($C$13=RAW!$AB$2,G121&gt;RAW!$AB$8),TRUE(),FALSE()))))))))))</f>
        <v>0</v>
      </c>
    </row>
    <row r="122" spans="2:17" x14ac:dyDescent="0.15">
      <c r="C122" s="12">
        <v>9</v>
      </c>
      <c r="D122" s="26"/>
      <c r="E122" s="26"/>
      <c r="F122" s="27"/>
      <c r="G122" s="27"/>
      <c r="H122" s="26"/>
      <c r="Q122" s="4" t="b">
        <f>IF(G122="",FALSE(),IF(AND($C$13=RAW!$N$2,G122&lt;RAW!$N$7),TRUE(),IF(AND($C$13=RAW!$P$2,G122&lt;RAW!$P$8),TRUE(),IF(AND($C$13=RAW!$R$2,G122&lt;RAW!$R$7),TRUE(),IF(AND($C$13=RAW!$T$2,G122&gt;RAW!$T$5),TRUE(),IF(AND($C$13=RAW!$T$2,G122&lt;RAW!$T$10),TRUE(),IF(AND($C$13=RAW!$V$2,G122&gt;RAW!$V$5),TRUE(),IF(AND($C$13=RAW!$X$2,G122&lt;RAW!$X$8),TRUE(),IF(AND($C$13=RAW!$Z$2,G122&gt;RAW!$Z$5),TRUE(),IF(AND($C$13=RAW!$AB$2,G122&gt;RAW!$AB$8),TRUE(),FALSE()))))))))))</f>
        <v>0</v>
      </c>
    </row>
    <row r="123" spans="2:17" x14ac:dyDescent="0.15">
      <c r="C123" s="12">
        <v>10</v>
      </c>
      <c r="D123" s="26"/>
      <c r="E123" s="26"/>
      <c r="F123" s="27"/>
      <c r="G123" s="27"/>
      <c r="H123" s="26"/>
      <c r="Q123" s="4" t="b">
        <f>IF(G123="",FALSE(),IF(AND($C$13=RAW!$N$2,G123&lt;RAW!$N$7),TRUE(),IF(AND($C$13=RAW!$P$2,G123&lt;RAW!$P$8),TRUE(),IF(AND($C$13=RAW!$R$2,G123&lt;RAW!$R$7),TRUE(),IF(AND($C$13=RAW!$T$2,G123&gt;RAW!$T$5),TRUE(),IF(AND($C$13=RAW!$T$2,G123&lt;RAW!$T$10),TRUE(),IF(AND($C$13=RAW!$V$2,G123&gt;RAW!$V$5),TRUE(),IF(AND($C$13=RAW!$X$2,G123&lt;RAW!$X$8),TRUE(),IF(AND($C$13=RAW!$Z$2,G123&gt;RAW!$Z$5),TRUE(),IF(AND($C$13=RAW!$AB$2,G123&gt;RAW!$AB$8),TRUE(),FALSE()))))))))))</f>
        <v>0</v>
      </c>
    </row>
    <row r="124" spans="2:17" x14ac:dyDescent="0.15">
      <c r="C124" s="12">
        <v>11</v>
      </c>
      <c r="D124" s="26"/>
      <c r="E124" s="26"/>
      <c r="F124" s="27"/>
      <c r="G124" s="27"/>
      <c r="H124" s="26"/>
      <c r="Q124" s="4" t="b">
        <f>IF(G124="",FALSE(),IF(AND($C$13=RAW!$N$2,G124&lt;RAW!$N$7),TRUE(),IF(AND($C$13=RAW!$P$2,G124&lt;RAW!$P$8),TRUE(),IF(AND($C$13=RAW!$R$2,G124&lt;RAW!$R$7),TRUE(),IF(AND($C$13=RAW!$T$2,G124&gt;RAW!$T$5),TRUE(),IF(AND($C$13=RAW!$T$2,G124&lt;RAW!$T$10),TRUE(),IF(AND($C$13=RAW!$V$2,G124&gt;RAW!$V$5),TRUE(),IF(AND($C$13=RAW!$X$2,G124&lt;RAW!$X$8),TRUE(),IF(AND($C$13=RAW!$Z$2,G124&gt;RAW!$Z$5),TRUE(),IF(AND($C$13=RAW!$AB$2,G124&gt;RAW!$AB$8),TRUE(),FALSE()))))))))))</f>
        <v>0</v>
      </c>
    </row>
    <row r="125" spans="2:17" x14ac:dyDescent="0.15">
      <c r="C125" s="12">
        <v>12</v>
      </c>
      <c r="D125" s="26"/>
      <c r="E125" s="26"/>
      <c r="F125" s="27"/>
      <c r="G125" s="27"/>
      <c r="H125" s="26"/>
      <c r="Q125" s="4" t="b">
        <f>IF(G125="",FALSE(),IF(AND($C$13=RAW!$N$2,G125&lt;RAW!$N$7),TRUE(),IF(AND($C$13=RAW!$P$2,G125&lt;RAW!$P$8),TRUE(),IF(AND($C$13=RAW!$R$2,G125&lt;RAW!$R$7),TRUE(),IF(AND($C$13=RAW!$T$2,G125&gt;RAW!$T$5),TRUE(),IF(AND($C$13=RAW!$T$2,G125&lt;RAW!$T$10),TRUE(),IF(AND($C$13=RAW!$V$2,G125&gt;RAW!$V$5),TRUE(),IF(AND($C$13=RAW!$X$2,G125&lt;RAW!$X$8),TRUE(),IF(AND($C$13=RAW!$Z$2,G125&gt;RAW!$Z$5),TRUE(),IF(AND($C$13=RAW!$AB$2,G125&gt;RAW!$AB$8),TRUE(),FALSE()))))))))))</f>
        <v>0</v>
      </c>
    </row>
    <row r="126" spans="2:17" x14ac:dyDescent="0.15">
      <c r="C126" s="12">
        <v>13</v>
      </c>
      <c r="D126" s="26"/>
      <c r="E126" s="26"/>
      <c r="F126" s="27"/>
      <c r="G126" s="27"/>
      <c r="H126" s="26"/>
      <c r="Q126" s="4" t="b">
        <f>IF(G126="",FALSE(),IF(AND($C$13=RAW!$N$2,G126&lt;RAW!$N$7),TRUE(),IF(AND($C$13=RAW!$P$2,G126&lt;RAW!$P$8),TRUE(),IF(AND($C$13=RAW!$R$2,G126&lt;RAW!$R$7),TRUE(),IF(AND($C$13=RAW!$T$2,G126&gt;RAW!$T$5),TRUE(),IF(AND($C$13=RAW!$T$2,G126&lt;RAW!$T$10),TRUE(),IF(AND($C$13=RAW!$V$2,G126&gt;RAW!$V$5),TRUE(),IF(AND($C$13=RAW!$X$2,G126&lt;RAW!$X$8),TRUE(),IF(AND($C$13=RAW!$Z$2,G126&gt;RAW!$Z$5),TRUE(),IF(AND($C$13=RAW!$AB$2,G126&gt;RAW!$AB$8),TRUE(),FALSE()))))))))))</f>
        <v>0</v>
      </c>
    </row>
    <row r="127" spans="2:17" x14ac:dyDescent="0.15">
      <c r="C127" s="12">
        <v>14</v>
      </c>
      <c r="D127" s="26"/>
      <c r="E127" s="26"/>
      <c r="F127" s="27"/>
      <c r="G127" s="27"/>
      <c r="H127" s="26"/>
      <c r="Q127" s="4" t="b">
        <f>IF(G127="",FALSE(),IF(AND($C$13=RAW!$N$2,G127&lt;RAW!$N$7),TRUE(),IF(AND($C$13=RAW!$P$2,G127&lt;RAW!$P$8),TRUE(),IF(AND($C$13=RAW!$R$2,G127&lt;RAW!$R$7),TRUE(),IF(AND($C$13=RAW!$T$2,G127&gt;RAW!$T$5),TRUE(),IF(AND($C$13=RAW!$T$2,G127&lt;RAW!$T$10),TRUE(),IF(AND($C$13=RAW!$V$2,G127&gt;RAW!$V$5),TRUE(),IF(AND($C$13=RAW!$X$2,G127&lt;RAW!$X$8),TRUE(),IF(AND($C$13=RAW!$Z$2,G127&gt;RAW!$Z$5),TRUE(),IF(AND($C$13=RAW!$AB$2,G127&gt;RAW!$AB$8),TRUE(),FALSE()))))))))))</f>
        <v>0</v>
      </c>
    </row>
    <row r="128" spans="2:17" x14ac:dyDescent="0.15">
      <c r="C128" s="12">
        <v>15</v>
      </c>
      <c r="D128" s="26"/>
      <c r="E128" s="26"/>
      <c r="F128" s="27"/>
      <c r="G128" s="27"/>
      <c r="H128" s="26"/>
      <c r="Q128" s="4" t="b">
        <f>IF(G128="",FALSE(),IF(AND($C$13=RAW!$N$2,G128&lt;RAW!$N$7),TRUE(),IF(AND($C$13=RAW!$P$2,G128&lt;RAW!$P$8),TRUE(),IF(AND($C$13=RAW!$R$2,G128&lt;RAW!$R$7),TRUE(),IF(AND($C$13=RAW!$T$2,G128&gt;RAW!$T$5),TRUE(),IF(AND($C$13=RAW!$T$2,G128&lt;RAW!$T$10),TRUE(),IF(AND($C$13=RAW!$V$2,G128&gt;RAW!$V$5),TRUE(),IF(AND($C$13=RAW!$X$2,G128&lt;RAW!$X$8),TRUE(),IF(AND($C$13=RAW!$Z$2,G128&gt;RAW!$Z$5),TRUE(),IF(AND($C$13=RAW!$AB$2,G128&gt;RAW!$AB$8),TRUE(),FALSE()))))))))))</f>
        <v>0</v>
      </c>
    </row>
    <row r="129" spans="2:17" x14ac:dyDescent="0.15">
      <c r="C129" s="12">
        <v>16</v>
      </c>
      <c r="D129" s="26"/>
      <c r="E129" s="26"/>
      <c r="F129" s="27"/>
      <c r="G129" s="27"/>
      <c r="H129" s="26"/>
      <c r="Q129" s="4" t="b">
        <f>IF(G129="",FALSE(),IF(AND($C$13=RAW!$N$2,G129&lt;RAW!$N$7),TRUE(),IF(AND($C$13=RAW!$P$2,G129&lt;RAW!$P$8),TRUE(),IF(AND($C$13=RAW!$R$2,G129&lt;RAW!$R$7),TRUE(),IF(AND($C$13=RAW!$T$2,G129&gt;RAW!$T$5),TRUE(),IF(AND($C$13=RAW!$T$2,G129&lt;RAW!$T$10),TRUE(),IF(AND($C$13=RAW!$V$2,G129&gt;RAW!$V$5),TRUE(),IF(AND($C$13=RAW!$X$2,G129&lt;RAW!$X$8),TRUE(),IF(AND($C$13=RAW!$Z$2,G129&gt;RAW!$Z$5),TRUE(),IF(AND($C$13=RAW!$AB$2,G129&gt;RAW!$AB$8),TRUE(),FALSE()))))))))))</f>
        <v>0</v>
      </c>
    </row>
    <row r="131" spans="2:17" x14ac:dyDescent="0.15">
      <c r="B131" s="17" t="str">
        <f>IF(B14&lt;&gt;"",B14,"")</f>
        <v/>
      </c>
      <c r="D131" s="5" t="s">
        <v>14</v>
      </c>
      <c r="E131" s="5" t="s">
        <v>16</v>
      </c>
      <c r="F131" s="6" t="s">
        <v>70</v>
      </c>
      <c r="G131" s="6" t="s">
        <v>71</v>
      </c>
      <c r="H131" s="5" t="s">
        <v>72</v>
      </c>
    </row>
    <row r="132" spans="2:17" x14ac:dyDescent="0.15">
      <c r="C132" s="12">
        <v>1</v>
      </c>
      <c r="D132" s="26"/>
      <c r="E132" s="26"/>
      <c r="F132" s="27"/>
      <c r="G132" s="27"/>
      <c r="H132" s="26"/>
      <c r="Q132" s="59" t="b">
        <f>IF(G132="",FALSE(),IF(AND($C$14=RAW!$N$2,G132&lt;RAW!$N$7),TRUE(),IF(AND($C$14=RAW!$P$2,G132&lt;RAW!$P$8),TRUE(),IF(AND($C$14=RAW!$R$2,G132&lt;RAW!$R$7),TRUE(),IF(AND($C$14=RAW!$T$2,G132&gt;RAW!$T$5),TRUE(),IF(AND($C$14=RAW!$T$2,G132&lt;RAW!$T$10),TRUE(),IF(AND($C$14=RAW!$V$2,G132&gt;RAW!$V$5),TRUE(),IF(AND($C$14=RAW!$X$2,G132&lt;RAW!$X$8),TRUE(),IF(AND($C$14=RAW!$Z$2,G132&gt;RAW!$Z$5),TRUE(),IF(AND($C$14=RAW!$AB$2,G132&gt;RAW!$AB$8),TRUE(),FALSE()))))))))))</f>
        <v>0</v>
      </c>
    </row>
    <row r="133" spans="2:17" x14ac:dyDescent="0.15">
      <c r="C133" s="12">
        <v>2</v>
      </c>
      <c r="D133" s="26"/>
      <c r="E133" s="26"/>
      <c r="F133" s="27"/>
      <c r="G133" s="27"/>
      <c r="H133" s="26"/>
      <c r="Q133" s="4" t="b">
        <f>IF(G133="",FALSE(),IF(AND($C$14=RAW!$N$2,G133&lt;RAW!$N$7),TRUE(),IF(AND($C$14=RAW!$P$2,G133&lt;RAW!$P$8),TRUE(),IF(AND($C$14=RAW!$R$2,G133&lt;RAW!$R$7),TRUE(),IF(AND($C$14=RAW!$T$2,G133&gt;RAW!$T$5),TRUE(),IF(AND($C$14=RAW!$T$2,G133&lt;RAW!$T$10),TRUE(),IF(AND($C$14=RAW!$V$2,G133&gt;RAW!$V$5),TRUE(),IF(AND($C$14=RAW!$X$2,G133&lt;RAW!$X$8),TRUE(),IF(AND($C$14=RAW!$Z$2,G133&gt;RAW!$Z$5),TRUE(),IF(AND($C$14=RAW!$AB$2,G133&gt;RAW!$AB$8),TRUE(),FALSE()))))))))))</f>
        <v>0</v>
      </c>
    </row>
    <row r="134" spans="2:17" x14ac:dyDescent="0.15">
      <c r="C134" s="12">
        <v>3</v>
      </c>
      <c r="D134" s="26"/>
      <c r="E134" s="26"/>
      <c r="F134" s="27"/>
      <c r="G134" s="27"/>
      <c r="H134" s="26"/>
      <c r="Q134" s="4" t="b">
        <f>IF(G134="",FALSE(),IF(AND($C$14=RAW!$N$2,G134&lt;RAW!$N$7),TRUE(),IF(AND($C$14=RAW!$P$2,G134&lt;RAW!$P$8),TRUE(),IF(AND($C$14=RAW!$R$2,G134&lt;RAW!$R$7),TRUE(),IF(AND($C$14=RAW!$T$2,G134&gt;RAW!$T$5),TRUE(),IF(AND($C$14=RAW!$T$2,G134&lt;RAW!$T$10),TRUE(),IF(AND($C$14=RAW!$V$2,G134&gt;RAW!$V$5),TRUE(),IF(AND($C$14=RAW!$X$2,G134&lt;RAW!$X$8),TRUE(),IF(AND($C$14=RAW!$Z$2,G134&gt;RAW!$Z$5),TRUE(),IF(AND($C$14=RAW!$AB$2,G134&gt;RAW!$AB$8),TRUE(),FALSE()))))))))))</f>
        <v>0</v>
      </c>
    </row>
    <row r="135" spans="2:17" x14ac:dyDescent="0.15">
      <c r="C135" s="12">
        <v>4</v>
      </c>
      <c r="D135" s="26"/>
      <c r="E135" s="26"/>
      <c r="F135" s="27"/>
      <c r="G135" s="27"/>
      <c r="H135" s="26"/>
      <c r="Q135" s="4" t="b">
        <f>IF(G135="",FALSE(),IF(AND($C$14=RAW!$N$2,G135&lt;RAW!$N$7),TRUE(),IF(AND($C$14=RAW!$P$2,G135&lt;RAW!$P$8),TRUE(),IF(AND($C$14=RAW!$R$2,G135&lt;RAW!$R$7),TRUE(),IF(AND($C$14=RAW!$T$2,G135&gt;RAW!$T$5),TRUE(),IF(AND($C$14=RAW!$T$2,G135&lt;RAW!$T$10),TRUE(),IF(AND($C$14=RAW!$V$2,G135&gt;RAW!$V$5),TRUE(),IF(AND($C$14=RAW!$X$2,G135&lt;RAW!$X$8),TRUE(),IF(AND($C$14=RAW!$Z$2,G135&gt;RAW!$Z$5),TRUE(),IF(AND($C$14=RAW!$AB$2,G135&gt;RAW!$AB$8),TRUE(),FALSE()))))))))))</f>
        <v>0</v>
      </c>
    </row>
    <row r="136" spans="2:17" x14ac:dyDescent="0.15">
      <c r="C136" s="12">
        <v>5</v>
      </c>
      <c r="D136" s="26"/>
      <c r="E136" s="26"/>
      <c r="F136" s="27"/>
      <c r="G136" s="27"/>
      <c r="H136" s="26"/>
      <c r="Q136" s="4" t="b">
        <f>IF(G136="",FALSE(),IF(AND($C$14=RAW!$N$2,G136&lt;RAW!$N$7),TRUE(),IF(AND($C$14=RAW!$P$2,G136&lt;RAW!$P$8),TRUE(),IF(AND($C$14=RAW!$R$2,G136&lt;RAW!$R$7),TRUE(),IF(AND($C$14=RAW!$T$2,G136&gt;RAW!$T$5),TRUE(),IF(AND($C$14=RAW!$T$2,G136&lt;RAW!$T$10),TRUE(),IF(AND($C$14=RAW!$V$2,G136&gt;RAW!$V$5),TRUE(),IF(AND($C$14=RAW!$X$2,G136&lt;RAW!$X$8),TRUE(),IF(AND($C$14=RAW!$Z$2,G136&gt;RAW!$Z$5),TRUE(),IF(AND($C$14=RAW!$AB$2,G136&gt;RAW!$AB$8),TRUE(),FALSE()))))))))))</f>
        <v>0</v>
      </c>
    </row>
    <row r="137" spans="2:17" x14ac:dyDescent="0.15">
      <c r="C137" s="12">
        <v>6</v>
      </c>
      <c r="D137" s="26"/>
      <c r="E137" s="26"/>
      <c r="F137" s="27"/>
      <c r="G137" s="27"/>
      <c r="H137" s="26"/>
      <c r="Q137" s="4" t="b">
        <f>IF(G137="",FALSE(),IF(AND($C$14=RAW!$N$2,G137&lt;RAW!$N$7),TRUE(),IF(AND($C$14=RAW!$P$2,G137&lt;RAW!$P$8),TRUE(),IF(AND($C$14=RAW!$R$2,G137&lt;RAW!$R$7),TRUE(),IF(AND($C$14=RAW!$T$2,G137&gt;RAW!$T$5),TRUE(),IF(AND($C$14=RAW!$T$2,G137&lt;RAW!$T$10),TRUE(),IF(AND($C$14=RAW!$V$2,G137&gt;RAW!$V$5),TRUE(),IF(AND($C$14=RAW!$X$2,G137&lt;RAW!$X$8),TRUE(),IF(AND($C$14=RAW!$Z$2,G137&gt;RAW!$Z$5),TRUE(),IF(AND($C$14=RAW!$AB$2,G137&gt;RAW!$AB$8),TRUE(),FALSE()))))))))))</f>
        <v>0</v>
      </c>
    </row>
    <row r="138" spans="2:17" x14ac:dyDescent="0.15">
      <c r="C138" s="12">
        <v>7</v>
      </c>
      <c r="D138" s="26"/>
      <c r="E138" s="26"/>
      <c r="F138" s="27"/>
      <c r="G138" s="27"/>
      <c r="H138" s="26"/>
      <c r="Q138" s="4" t="b">
        <f>IF(G138="",FALSE(),IF(AND($C$14=RAW!$N$2,G138&lt;RAW!$N$7),TRUE(),IF(AND($C$14=RAW!$P$2,G138&lt;RAW!$P$8),TRUE(),IF(AND($C$14=RAW!$R$2,G138&lt;RAW!$R$7),TRUE(),IF(AND($C$14=RAW!$T$2,G138&gt;RAW!$T$5),TRUE(),IF(AND($C$14=RAW!$T$2,G138&lt;RAW!$T$10),TRUE(),IF(AND($C$14=RAW!$V$2,G138&gt;RAW!$V$5),TRUE(),IF(AND($C$14=RAW!$X$2,G138&lt;RAW!$X$8),TRUE(),IF(AND($C$14=RAW!$Z$2,G138&gt;RAW!$Z$5),TRUE(),IF(AND($C$14=RAW!$AB$2,G138&gt;RAW!$AB$8),TRUE(),FALSE()))))))))))</f>
        <v>0</v>
      </c>
    </row>
    <row r="139" spans="2:17" x14ac:dyDescent="0.15">
      <c r="C139" s="12">
        <v>8</v>
      </c>
      <c r="D139" s="26"/>
      <c r="E139" s="26"/>
      <c r="F139" s="27"/>
      <c r="G139" s="27"/>
      <c r="H139" s="26"/>
      <c r="Q139" s="4" t="b">
        <f>IF(G139="",FALSE(),IF(AND($C$14=RAW!$N$2,G139&lt;RAW!$N$7),TRUE(),IF(AND($C$14=RAW!$P$2,G139&lt;RAW!$P$8),TRUE(),IF(AND($C$14=RAW!$R$2,G139&lt;RAW!$R$7),TRUE(),IF(AND($C$14=RAW!$T$2,G139&gt;RAW!$T$5),TRUE(),IF(AND($C$14=RAW!$T$2,G139&lt;RAW!$T$10),TRUE(),IF(AND($C$14=RAW!$V$2,G139&gt;RAW!$V$5),TRUE(),IF(AND($C$14=RAW!$X$2,G139&lt;RAW!$X$8),TRUE(),IF(AND($C$14=RAW!$Z$2,G139&gt;RAW!$Z$5),TRUE(),IF(AND($C$14=RAW!$AB$2,G139&gt;RAW!$AB$8),TRUE(),FALSE()))))))))))</f>
        <v>0</v>
      </c>
    </row>
    <row r="140" spans="2:17" x14ac:dyDescent="0.15">
      <c r="C140" s="12">
        <v>9</v>
      </c>
      <c r="D140" s="26"/>
      <c r="E140" s="26"/>
      <c r="F140" s="27"/>
      <c r="G140" s="27"/>
      <c r="H140" s="26"/>
      <c r="Q140" s="4" t="b">
        <f>IF(G140="",FALSE(),IF(AND($C$14=RAW!$N$2,G140&lt;RAW!$N$7),TRUE(),IF(AND($C$14=RAW!$P$2,G140&lt;RAW!$P$8),TRUE(),IF(AND($C$14=RAW!$R$2,G140&lt;RAW!$R$7),TRUE(),IF(AND($C$14=RAW!$T$2,G140&gt;RAW!$T$5),TRUE(),IF(AND($C$14=RAW!$T$2,G140&lt;RAW!$T$10),TRUE(),IF(AND($C$14=RAW!$V$2,G140&gt;RAW!$V$5),TRUE(),IF(AND($C$14=RAW!$X$2,G140&lt;RAW!$X$8),TRUE(),IF(AND($C$14=RAW!$Z$2,G140&gt;RAW!$Z$5),TRUE(),IF(AND($C$14=RAW!$AB$2,G140&gt;RAW!$AB$8),TRUE(),FALSE()))))))))))</f>
        <v>0</v>
      </c>
    </row>
    <row r="141" spans="2:17" x14ac:dyDescent="0.15">
      <c r="C141" s="12">
        <v>10</v>
      </c>
      <c r="D141" s="26"/>
      <c r="E141" s="26"/>
      <c r="F141" s="27"/>
      <c r="G141" s="27"/>
      <c r="H141" s="26"/>
      <c r="Q141" s="4" t="b">
        <f>IF(G141="",FALSE(),IF(AND($C$14=RAW!$N$2,G141&lt;RAW!$N$7),TRUE(),IF(AND($C$14=RAW!$P$2,G141&lt;RAW!$P$8),TRUE(),IF(AND($C$14=RAW!$R$2,G141&lt;RAW!$R$7),TRUE(),IF(AND($C$14=RAW!$T$2,G141&gt;RAW!$T$5),TRUE(),IF(AND($C$14=RAW!$T$2,G141&lt;RAW!$T$10),TRUE(),IF(AND($C$14=RAW!$V$2,G141&gt;RAW!$V$5),TRUE(),IF(AND($C$14=RAW!$X$2,G141&lt;RAW!$X$8),TRUE(),IF(AND($C$14=RAW!$Z$2,G141&gt;RAW!$Z$5),TRUE(),IF(AND($C$14=RAW!$AB$2,G141&gt;RAW!$AB$8),TRUE(),FALSE()))))))))))</f>
        <v>0</v>
      </c>
    </row>
    <row r="142" spans="2:17" x14ac:dyDescent="0.15">
      <c r="C142" s="12">
        <v>11</v>
      </c>
      <c r="D142" s="26"/>
      <c r="E142" s="26"/>
      <c r="F142" s="27"/>
      <c r="G142" s="27"/>
      <c r="H142" s="26"/>
      <c r="Q142" s="4" t="b">
        <f>IF(G142="",FALSE(),IF(AND($C$14=RAW!$N$2,G142&lt;RAW!$N$7),TRUE(),IF(AND($C$14=RAW!$P$2,G142&lt;RAW!$P$8),TRUE(),IF(AND($C$14=RAW!$R$2,G142&lt;RAW!$R$7),TRUE(),IF(AND($C$14=RAW!$T$2,G142&gt;RAW!$T$5),TRUE(),IF(AND($C$14=RAW!$T$2,G142&lt;RAW!$T$10),TRUE(),IF(AND($C$14=RAW!$V$2,G142&gt;RAW!$V$5),TRUE(),IF(AND($C$14=RAW!$X$2,G142&lt;RAW!$X$8),TRUE(),IF(AND($C$14=RAW!$Z$2,G142&gt;RAW!$Z$5),TRUE(),IF(AND($C$14=RAW!$AB$2,G142&gt;RAW!$AB$8),TRUE(),FALSE()))))))))))</f>
        <v>0</v>
      </c>
    </row>
    <row r="143" spans="2:17" x14ac:dyDescent="0.15">
      <c r="C143" s="12">
        <v>12</v>
      </c>
      <c r="D143" s="26"/>
      <c r="E143" s="26"/>
      <c r="F143" s="27"/>
      <c r="G143" s="27"/>
      <c r="H143" s="26"/>
      <c r="Q143" s="4" t="b">
        <f>IF(G143="",FALSE(),IF(AND($C$14=RAW!$N$2,G143&lt;RAW!$N$7),TRUE(),IF(AND($C$14=RAW!$P$2,G143&lt;RAW!$P$8),TRUE(),IF(AND($C$14=RAW!$R$2,G143&lt;RAW!$R$7),TRUE(),IF(AND($C$14=RAW!$T$2,G143&gt;RAW!$T$5),TRUE(),IF(AND($C$14=RAW!$T$2,G143&lt;RAW!$T$10),TRUE(),IF(AND($C$14=RAW!$V$2,G143&gt;RAW!$V$5),TRUE(),IF(AND($C$14=RAW!$X$2,G143&lt;RAW!$X$8),TRUE(),IF(AND($C$14=RAW!$Z$2,G143&gt;RAW!$Z$5),TRUE(),IF(AND($C$14=RAW!$AB$2,G143&gt;RAW!$AB$8),TRUE(),FALSE()))))))))))</f>
        <v>0</v>
      </c>
    </row>
    <row r="144" spans="2:17" x14ac:dyDescent="0.15">
      <c r="C144" s="12">
        <v>13</v>
      </c>
      <c r="D144" s="26"/>
      <c r="E144" s="26"/>
      <c r="F144" s="27"/>
      <c r="G144" s="27"/>
      <c r="H144" s="26"/>
      <c r="Q144" s="4" t="b">
        <f>IF(G144="",FALSE(),IF(AND($C$14=RAW!$N$2,G144&lt;RAW!$N$7),TRUE(),IF(AND($C$14=RAW!$P$2,G144&lt;RAW!$P$8),TRUE(),IF(AND($C$14=RAW!$R$2,G144&lt;RAW!$R$7),TRUE(),IF(AND($C$14=RAW!$T$2,G144&gt;RAW!$T$5),TRUE(),IF(AND($C$14=RAW!$T$2,G144&lt;RAW!$T$10),TRUE(),IF(AND($C$14=RAW!$V$2,G144&gt;RAW!$V$5),TRUE(),IF(AND($C$14=RAW!$X$2,G144&lt;RAW!$X$8),TRUE(),IF(AND($C$14=RAW!$Z$2,G144&gt;RAW!$Z$5),TRUE(),IF(AND($C$14=RAW!$AB$2,G144&gt;RAW!$AB$8),TRUE(),FALSE()))))))))))</f>
        <v>0</v>
      </c>
    </row>
    <row r="145" spans="2:17" x14ac:dyDescent="0.15">
      <c r="C145" s="12">
        <v>14</v>
      </c>
      <c r="D145" s="26"/>
      <c r="E145" s="26"/>
      <c r="F145" s="27"/>
      <c r="G145" s="27"/>
      <c r="H145" s="26"/>
      <c r="Q145" s="4" t="b">
        <f>IF(G145="",FALSE(),IF(AND($C$14=RAW!$N$2,G145&lt;RAW!$N$7),TRUE(),IF(AND($C$14=RAW!$P$2,G145&lt;RAW!$P$8),TRUE(),IF(AND($C$14=RAW!$R$2,G145&lt;RAW!$R$7),TRUE(),IF(AND($C$14=RAW!$T$2,G145&gt;RAW!$T$5),TRUE(),IF(AND($C$14=RAW!$T$2,G145&lt;RAW!$T$10),TRUE(),IF(AND($C$14=RAW!$V$2,G145&gt;RAW!$V$5),TRUE(),IF(AND($C$14=RAW!$X$2,G145&lt;RAW!$X$8),TRUE(),IF(AND($C$14=RAW!$Z$2,G145&gt;RAW!$Z$5),TRUE(),IF(AND($C$14=RAW!$AB$2,G145&gt;RAW!$AB$8),TRUE(),FALSE()))))))))))</f>
        <v>0</v>
      </c>
    </row>
    <row r="146" spans="2:17" x14ac:dyDescent="0.15">
      <c r="C146" s="12">
        <v>15</v>
      </c>
      <c r="D146" s="26"/>
      <c r="E146" s="26"/>
      <c r="F146" s="27"/>
      <c r="G146" s="27"/>
      <c r="H146" s="26"/>
      <c r="Q146" s="4" t="b">
        <f>IF(G146="",FALSE(),IF(AND($C$14=RAW!$N$2,G146&lt;RAW!$N$7),TRUE(),IF(AND($C$14=RAW!$P$2,G146&lt;RAW!$P$8),TRUE(),IF(AND($C$14=RAW!$R$2,G146&lt;RAW!$R$7),TRUE(),IF(AND($C$14=RAW!$T$2,G146&gt;RAW!$T$5),TRUE(),IF(AND($C$14=RAW!$T$2,G146&lt;RAW!$T$10),TRUE(),IF(AND($C$14=RAW!$V$2,G146&gt;RAW!$V$5),TRUE(),IF(AND($C$14=RAW!$X$2,G146&lt;RAW!$X$8),TRUE(),IF(AND($C$14=RAW!$Z$2,G146&gt;RAW!$Z$5),TRUE(),IF(AND($C$14=RAW!$AB$2,G146&gt;RAW!$AB$8),TRUE(),FALSE()))))))))))</f>
        <v>0</v>
      </c>
    </row>
    <row r="147" spans="2:17" x14ac:dyDescent="0.15">
      <c r="C147" s="12">
        <v>16</v>
      </c>
      <c r="D147" s="26"/>
      <c r="E147" s="26"/>
      <c r="F147" s="27"/>
      <c r="G147" s="27"/>
      <c r="H147" s="26"/>
      <c r="Q147" s="4" t="b">
        <f>IF(G147="",FALSE(),IF(AND($C$14=RAW!$N$2,G147&lt;RAW!$N$7),TRUE(),IF(AND($C$14=RAW!$P$2,G147&lt;RAW!$P$8),TRUE(),IF(AND($C$14=RAW!$R$2,G147&lt;RAW!$R$7),TRUE(),IF(AND($C$14=RAW!$T$2,G147&gt;RAW!$T$5),TRUE(),IF(AND($C$14=RAW!$T$2,G147&lt;RAW!$T$10),TRUE(),IF(AND($C$14=RAW!$V$2,G147&gt;RAW!$V$5),TRUE(),IF(AND($C$14=RAW!$X$2,G147&lt;RAW!$X$8),TRUE(),IF(AND($C$14=RAW!$Z$2,G147&gt;RAW!$Z$5),TRUE(),IF(AND($C$14=RAW!$AB$2,G147&gt;RAW!$AB$8),TRUE(),FALSE()))))))))))</f>
        <v>0</v>
      </c>
    </row>
    <row r="149" spans="2:17" x14ac:dyDescent="0.15">
      <c r="B149" s="17" t="str">
        <f>IF(B15&lt;&gt;"",B15,"")</f>
        <v/>
      </c>
      <c r="D149" s="5" t="s">
        <v>14</v>
      </c>
      <c r="E149" s="5" t="s">
        <v>16</v>
      </c>
      <c r="F149" s="6" t="s">
        <v>70</v>
      </c>
      <c r="G149" s="6" t="s">
        <v>71</v>
      </c>
      <c r="H149" s="5" t="s">
        <v>72</v>
      </c>
    </row>
    <row r="150" spans="2:17" x14ac:dyDescent="0.15">
      <c r="C150" s="12">
        <v>1</v>
      </c>
      <c r="D150" s="26"/>
      <c r="E150" s="26"/>
      <c r="F150" s="27"/>
      <c r="G150" s="27"/>
      <c r="H150" s="26"/>
      <c r="Q150" s="59" t="b">
        <f>IF(G150="",FALSE(),IF(AND($C$15=RAW!$N$2,G150&lt;RAW!$N$7),TRUE(),IF(AND($C$15=RAW!$P$2,G150&lt;RAW!$P$8),TRUE(),IF(AND($C$15=RAW!$R$2,G150&lt;RAW!$R$7),TRUE(),IF(AND($C$15=RAW!$T$2,G150&gt;RAW!$T$5),TRUE(),IF(AND($C$15=RAW!$T$2,G150&lt;RAW!$T$10),TRUE(),IF(AND($C$15=RAW!$V$2,G150&gt;RAW!$V$5),TRUE(),IF(AND($C$15=RAW!$X$2,G150&lt;RAW!$X$8),TRUE(),IF(AND($C$15=RAW!$Z$2,G150&gt;RAW!$Z$5),TRUE(),IF(AND($C$15=RAW!$AB$2,G150&gt;RAW!$AB$8),TRUE(),FALSE()))))))))))</f>
        <v>0</v>
      </c>
    </row>
    <row r="151" spans="2:17" x14ac:dyDescent="0.15">
      <c r="C151" s="12">
        <v>2</v>
      </c>
      <c r="D151" s="26"/>
      <c r="E151" s="26"/>
      <c r="F151" s="27"/>
      <c r="G151" s="27"/>
      <c r="H151" s="26"/>
      <c r="Q151" s="4" t="b">
        <f>IF(G151="",FALSE(),IF(AND($C$15=RAW!$N$2,G151&lt;RAW!$N$7),TRUE(),IF(AND($C$15=RAW!$P$2,G151&lt;RAW!$P$8),TRUE(),IF(AND($C$15=RAW!$R$2,G151&lt;RAW!$R$7),TRUE(),IF(AND($C$15=RAW!$T$2,G151&gt;RAW!$T$5),TRUE(),IF(AND($C$15=RAW!$T$2,G151&lt;RAW!$T$10),TRUE(),IF(AND($C$15=RAW!$V$2,G151&gt;RAW!$V$5),TRUE(),IF(AND($C$15=RAW!$X$2,G151&lt;RAW!$X$8),TRUE(),IF(AND($C$15=RAW!$Z$2,G151&gt;RAW!$Z$5),TRUE(),IF(AND($C$15=RAW!$AB$2,G151&gt;RAW!$AB$8),TRUE(),FALSE()))))))))))</f>
        <v>0</v>
      </c>
    </row>
    <row r="152" spans="2:17" x14ac:dyDescent="0.15">
      <c r="C152" s="12">
        <v>3</v>
      </c>
      <c r="D152" s="26"/>
      <c r="E152" s="26"/>
      <c r="F152" s="27"/>
      <c r="G152" s="27"/>
      <c r="H152" s="26"/>
      <c r="Q152" s="4" t="b">
        <f>IF(G152="",FALSE(),IF(AND($C$15=RAW!$N$2,G152&lt;RAW!$N$7),TRUE(),IF(AND($C$15=RAW!$P$2,G152&lt;RAW!$P$8),TRUE(),IF(AND($C$15=RAW!$R$2,G152&lt;RAW!$R$7),TRUE(),IF(AND($C$15=RAW!$T$2,G152&gt;RAW!$T$5),TRUE(),IF(AND($C$15=RAW!$T$2,G152&lt;RAW!$T$10),TRUE(),IF(AND($C$15=RAW!$V$2,G152&gt;RAW!$V$5),TRUE(),IF(AND($C$15=RAW!$X$2,G152&lt;RAW!$X$8),TRUE(),IF(AND($C$15=RAW!$Z$2,G152&gt;RAW!$Z$5),TRUE(),IF(AND($C$15=RAW!$AB$2,G152&gt;RAW!$AB$8),TRUE(),FALSE()))))))))))</f>
        <v>0</v>
      </c>
    </row>
    <row r="153" spans="2:17" x14ac:dyDescent="0.15">
      <c r="C153" s="12">
        <v>4</v>
      </c>
      <c r="D153" s="26"/>
      <c r="E153" s="26"/>
      <c r="F153" s="27"/>
      <c r="G153" s="27"/>
      <c r="H153" s="26"/>
      <c r="Q153" s="4" t="b">
        <f>IF(G153="",FALSE(),IF(AND($C$15=RAW!$N$2,G153&lt;RAW!$N$7),TRUE(),IF(AND($C$15=RAW!$P$2,G153&lt;RAW!$P$8),TRUE(),IF(AND($C$15=RAW!$R$2,G153&lt;RAW!$R$7),TRUE(),IF(AND($C$15=RAW!$T$2,G153&gt;RAW!$T$5),TRUE(),IF(AND($C$15=RAW!$T$2,G153&lt;RAW!$T$10),TRUE(),IF(AND($C$15=RAW!$V$2,G153&gt;RAW!$V$5),TRUE(),IF(AND($C$15=RAW!$X$2,G153&lt;RAW!$X$8),TRUE(),IF(AND($C$15=RAW!$Z$2,G153&gt;RAW!$Z$5),TRUE(),IF(AND($C$15=RAW!$AB$2,G153&gt;RAW!$AB$8),TRUE(),FALSE()))))))))))</f>
        <v>0</v>
      </c>
    </row>
    <row r="154" spans="2:17" x14ac:dyDescent="0.15">
      <c r="C154" s="12">
        <v>5</v>
      </c>
      <c r="D154" s="26"/>
      <c r="E154" s="26"/>
      <c r="F154" s="27"/>
      <c r="G154" s="27"/>
      <c r="H154" s="26"/>
      <c r="Q154" s="4" t="b">
        <f>IF(G154="",FALSE(),IF(AND($C$15=RAW!$N$2,G154&lt;RAW!$N$7),TRUE(),IF(AND($C$15=RAW!$P$2,G154&lt;RAW!$P$8),TRUE(),IF(AND($C$15=RAW!$R$2,G154&lt;RAW!$R$7),TRUE(),IF(AND($C$15=RAW!$T$2,G154&gt;RAW!$T$5),TRUE(),IF(AND($C$15=RAW!$T$2,G154&lt;RAW!$T$10),TRUE(),IF(AND($C$15=RAW!$V$2,G154&gt;RAW!$V$5),TRUE(),IF(AND($C$15=RAW!$X$2,G154&lt;RAW!$X$8),TRUE(),IF(AND($C$15=RAW!$Z$2,G154&gt;RAW!$Z$5),TRUE(),IF(AND($C$15=RAW!$AB$2,G154&gt;RAW!$AB$8),TRUE(),FALSE()))))))))))</f>
        <v>0</v>
      </c>
    </row>
    <row r="155" spans="2:17" x14ac:dyDescent="0.15">
      <c r="C155" s="12">
        <v>6</v>
      </c>
      <c r="D155" s="26"/>
      <c r="E155" s="26"/>
      <c r="F155" s="27"/>
      <c r="G155" s="27"/>
      <c r="H155" s="26"/>
      <c r="Q155" s="4" t="b">
        <f>IF(G155="",FALSE(),IF(AND($C$15=RAW!$N$2,G155&lt;RAW!$N$7),TRUE(),IF(AND($C$15=RAW!$P$2,G155&lt;RAW!$P$8),TRUE(),IF(AND($C$15=RAW!$R$2,G155&lt;RAW!$R$7),TRUE(),IF(AND($C$15=RAW!$T$2,G155&gt;RAW!$T$5),TRUE(),IF(AND($C$15=RAW!$T$2,G155&lt;RAW!$T$10),TRUE(),IF(AND($C$15=RAW!$V$2,G155&gt;RAW!$V$5),TRUE(),IF(AND($C$15=RAW!$X$2,G155&lt;RAW!$X$8),TRUE(),IF(AND($C$15=RAW!$Z$2,G155&gt;RAW!$Z$5),TRUE(),IF(AND($C$15=RAW!$AB$2,G155&gt;RAW!$AB$8),TRUE(),FALSE()))))))))))</f>
        <v>0</v>
      </c>
    </row>
    <row r="156" spans="2:17" x14ac:dyDescent="0.15">
      <c r="C156" s="12">
        <v>7</v>
      </c>
      <c r="D156" s="26"/>
      <c r="E156" s="26"/>
      <c r="F156" s="27"/>
      <c r="G156" s="27"/>
      <c r="H156" s="26"/>
      <c r="Q156" s="4" t="b">
        <f>IF(G156="",FALSE(),IF(AND($C$15=RAW!$N$2,G156&lt;RAW!$N$7),TRUE(),IF(AND($C$15=RAW!$P$2,G156&lt;RAW!$P$8),TRUE(),IF(AND($C$15=RAW!$R$2,G156&lt;RAW!$R$7),TRUE(),IF(AND($C$15=RAW!$T$2,G156&gt;RAW!$T$5),TRUE(),IF(AND($C$15=RAW!$T$2,G156&lt;RAW!$T$10),TRUE(),IF(AND($C$15=RAW!$V$2,G156&gt;RAW!$V$5),TRUE(),IF(AND($C$15=RAW!$X$2,G156&lt;RAW!$X$8),TRUE(),IF(AND($C$15=RAW!$Z$2,G156&gt;RAW!$Z$5),TRUE(),IF(AND($C$15=RAW!$AB$2,G156&gt;RAW!$AB$8),TRUE(),FALSE()))))))))))</f>
        <v>0</v>
      </c>
    </row>
    <row r="157" spans="2:17" x14ac:dyDescent="0.15">
      <c r="C157" s="12">
        <v>8</v>
      </c>
      <c r="D157" s="26"/>
      <c r="E157" s="26"/>
      <c r="F157" s="27"/>
      <c r="G157" s="27"/>
      <c r="H157" s="26"/>
      <c r="Q157" s="4" t="b">
        <f>IF(G157="",FALSE(),IF(AND($C$15=RAW!$N$2,G157&lt;RAW!$N$7),TRUE(),IF(AND($C$15=RAW!$P$2,G157&lt;RAW!$P$8),TRUE(),IF(AND($C$15=RAW!$R$2,G157&lt;RAW!$R$7),TRUE(),IF(AND($C$15=RAW!$T$2,G157&gt;RAW!$T$5),TRUE(),IF(AND($C$15=RAW!$T$2,G157&lt;RAW!$T$10),TRUE(),IF(AND($C$15=RAW!$V$2,G157&gt;RAW!$V$5),TRUE(),IF(AND($C$15=RAW!$X$2,G157&lt;RAW!$X$8),TRUE(),IF(AND($C$15=RAW!$Z$2,G157&gt;RAW!$Z$5),TRUE(),IF(AND($C$15=RAW!$AB$2,G157&gt;RAW!$AB$8),TRUE(),FALSE()))))))))))</f>
        <v>0</v>
      </c>
    </row>
    <row r="158" spans="2:17" x14ac:dyDescent="0.15">
      <c r="C158" s="12">
        <v>9</v>
      </c>
      <c r="D158" s="26"/>
      <c r="E158" s="26"/>
      <c r="F158" s="27"/>
      <c r="G158" s="27"/>
      <c r="H158" s="26"/>
      <c r="Q158" s="4" t="b">
        <f>IF(G158="",FALSE(),IF(AND($C$15=RAW!$N$2,G158&lt;RAW!$N$7),TRUE(),IF(AND($C$15=RAW!$P$2,G158&lt;RAW!$P$8),TRUE(),IF(AND($C$15=RAW!$R$2,G158&lt;RAW!$R$7),TRUE(),IF(AND($C$15=RAW!$T$2,G158&gt;RAW!$T$5),TRUE(),IF(AND($C$15=RAW!$T$2,G158&lt;RAW!$T$10),TRUE(),IF(AND($C$15=RAW!$V$2,G158&gt;RAW!$V$5),TRUE(),IF(AND($C$15=RAW!$X$2,G158&lt;RAW!$X$8),TRUE(),IF(AND($C$15=RAW!$Z$2,G158&gt;RAW!$Z$5),TRUE(),IF(AND($C$15=RAW!$AB$2,G158&gt;RAW!$AB$8),TRUE(),FALSE()))))))))))</f>
        <v>0</v>
      </c>
    </row>
    <row r="159" spans="2:17" x14ac:dyDescent="0.15">
      <c r="C159" s="12">
        <v>10</v>
      </c>
      <c r="D159" s="26"/>
      <c r="E159" s="26"/>
      <c r="F159" s="27"/>
      <c r="G159" s="27"/>
      <c r="H159" s="26"/>
      <c r="Q159" s="4" t="b">
        <f>IF(G159="",FALSE(),IF(AND($C$15=RAW!$N$2,G159&lt;RAW!$N$7),TRUE(),IF(AND($C$15=RAW!$P$2,G159&lt;RAW!$P$8),TRUE(),IF(AND($C$15=RAW!$R$2,G159&lt;RAW!$R$7),TRUE(),IF(AND($C$15=RAW!$T$2,G159&gt;RAW!$T$5),TRUE(),IF(AND($C$15=RAW!$T$2,G159&lt;RAW!$T$10),TRUE(),IF(AND($C$15=RAW!$V$2,G159&gt;RAW!$V$5),TRUE(),IF(AND($C$15=RAW!$X$2,G159&lt;RAW!$X$8),TRUE(),IF(AND($C$15=RAW!$Z$2,G159&gt;RAW!$Z$5),TRUE(),IF(AND($C$15=RAW!$AB$2,G159&gt;RAW!$AB$8),TRUE(),FALSE()))))))))))</f>
        <v>0</v>
      </c>
    </row>
    <row r="160" spans="2:17" x14ac:dyDescent="0.15">
      <c r="C160" s="12">
        <v>11</v>
      </c>
      <c r="D160" s="26"/>
      <c r="E160" s="26"/>
      <c r="F160" s="27"/>
      <c r="G160" s="27"/>
      <c r="H160" s="26"/>
      <c r="Q160" s="4" t="b">
        <f>IF(G160="",FALSE(),IF(AND($C$15=RAW!$N$2,G160&lt;RAW!$N$7),TRUE(),IF(AND($C$15=RAW!$P$2,G160&lt;RAW!$P$8),TRUE(),IF(AND($C$15=RAW!$R$2,G160&lt;RAW!$R$7),TRUE(),IF(AND($C$15=RAW!$T$2,G160&gt;RAW!$T$5),TRUE(),IF(AND($C$15=RAW!$T$2,G160&lt;RAW!$T$10),TRUE(),IF(AND($C$15=RAW!$V$2,G160&gt;RAW!$V$5),TRUE(),IF(AND($C$15=RAW!$X$2,G160&lt;RAW!$X$8),TRUE(),IF(AND($C$15=RAW!$Z$2,G160&gt;RAW!$Z$5),TRUE(),IF(AND($C$15=RAW!$AB$2,G160&gt;RAW!$AB$8),TRUE(),FALSE()))))))))))</f>
        <v>0</v>
      </c>
    </row>
    <row r="161" spans="2:17" x14ac:dyDescent="0.15">
      <c r="C161" s="12">
        <v>12</v>
      </c>
      <c r="D161" s="26"/>
      <c r="E161" s="26"/>
      <c r="F161" s="27"/>
      <c r="G161" s="27"/>
      <c r="H161" s="26"/>
      <c r="Q161" s="4" t="b">
        <f>IF(G161="",FALSE(),IF(AND($C$15=RAW!$N$2,G161&lt;RAW!$N$7),TRUE(),IF(AND($C$15=RAW!$P$2,G161&lt;RAW!$P$8),TRUE(),IF(AND($C$15=RAW!$R$2,G161&lt;RAW!$R$7),TRUE(),IF(AND($C$15=RAW!$T$2,G161&gt;RAW!$T$5),TRUE(),IF(AND($C$15=RAW!$T$2,G161&lt;RAW!$T$10),TRUE(),IF(AND($C$15=RAW!$V$2,G161&gt;RAW!$V$5),TRUE(),IF(AND($C$15=RAW!$X$2,G161&lt;RAW!$X$8),TRUE(),IF(AND($C$15=RAW!$Z$2,G161&gt;RAW!$Z$5),TRUE(),IF(AND($C$15=RAW!$AB$2,G161&gt;RAW!$AB$8),TRUE(),FALSE()))))))))))</f>
        <v>0</v>
      </c>
    </row>
    <row r="162" spans="2:17" x14ac:dyDescent="0.15">
      <c r="C162" s="12">
        <v>13</v>
      </c>
      <c r="D162" s="26"/>
      <c r="E162" s="26"/>
      <c r="F162" s="27"/>
      <c r="G162" s="27"/>
      <c r="H162" s="26"/>
      <c r="Q162" s="4" t="b">
        <f>IF(G162="",FALSE(),IF(AND($C$15=RAW!$N$2,G162&lt;RAW!$N$7),TRUE(),IF(AND($C$15=RAW!$P$2,G162&lt;RAW!$P$8),TRUE(),IF(AND($C$15=RAW!$R$2,G162&lt;RAW!$R$7),TRUE(),IF(AND($C$15=RAW!$T$2,G162&gt;RAW!$T$5),TRUE(),IF(AND($C$15=RAW!$T$2,G162&lt;RAW!$T$10),TRUE(),IF(AND($C$15=RAW!$V$2,G162&gt;RAW!$V$5),TRUE(),IF(AND($C$15=RAW!$X$2,G162&lt;RAW!$X$8),TRUE(),IF(AND($C$15=RAW!$Z$2,G162&gt;RAW!$Z$5),TRUE(),IF(AND($C$15=RAW!$AB$2,G162&gt;RAW!$AB$8),TRUE(),FALSE()))))))))))</f>
        <v>0</v>
      </c>
    </row>
    <row r="163" spans="2:17" x14ac:dyDescent="0.15">
      <c r="C163" s="12">
        <v>14</v>
      </c>
      <c r="D163" s="26"/>
      <c r="E163" s="26"/>
      <c r="F163" s="27"/>
      <c r="G163" s="27"/>
      <c r="H163" s="26"/>
      <c r="Q163" s="4" t="b">
        <f>IF(G163="",FALSE(),IF(AND($C$15=RAW!$N$2,G163&lt;RAW!$N$7),TRUE(),IF(AND($C$15=RAW!$P$2,G163&lt;RAW!$P$8),TRUE(),IF(AND($C$15=RAW!$R$2,G163&lt;RAW!$R$7),TRUE(),IF(AND($C$15=RAW!$T$2,G163&gt;RAW!$T$5),TRUE(),IF(AND($C$15=RAW!$T$2,G163&lt;RAW!$T$10),TRUE(),IF(AND($C$15=RAW!$V$2,G163&gt;RAW!$V$5),TRUE(),IF(AND($C$15=RAW!$X$2,G163&lt;RAW!$X$8),TRUE(),IF(AND($C$15=RAW!$Z$2,G163&gt;RAW!$Z$5),TRUE(),IF(AND($C$15=RAW!$AB$2,G163&gt;RAW!$AB$8),TRUE(),FALSE()))))))))))</f>
        <v>0</v>
      </c>
    </row>
    <row r="164" spans="2:17" x14ac:dyDescent="0.15">
      <c r="C164" s="12">
        <v>15</v>
      </c>
      <c r="D164" s="26"/>
      <c r="E164" s="26"/>
      <c r="F164" s="27"/>
      <c r="G164" s="27"/>
      <c r="H164" s="26"/>
      <c r="Q164" s="4" t="b">
        <f>IF(G164="",FALSE(),IF(AND($C$15=RAW!$N$2,G164&lt;RAW!$N$7),TRUE(),IF(AND($C$15=RAW!$P$2,G164&lt;RAW!$P$8),TRUE(),IF(AND($C$15=RAW!$R$2,G164&lt;RAW!$R$7),TRUE(),IF(AND($C$15=RAW!$T$2,G164&gt;RAW!$T$5),TRUE(),IF(AND($C$15=RAW!$T$2,G164&lt;RAW!$T$10),TRUE(),IF(AND($C$15=RAW!$V$2,G164&gt;RAW!$V$5),TRUE(),IF(AND($C$15=RAW!$X$2,G164&lt;RAW!$X$8),TRUE(),IF(AND($C$15=RAW!$Z$2,G164&gt;RAW!$Z$5),TRUE(),IF(AND($C$15=RAW!$AB$2,G164&gt;RAW!$AB$8),TRUE(),FALSE()))))))))))</f>
        <v>0</v>
      </c>
    </row>
    <row r="165" spans="2:17" x14ac:dyDescent="0.15">
      <c r="C165" s="12">
        <v>16</v>
      </c>
      <c r="D165" s="26"/>
      <c r="E165" s="26"/>
      <c r="F165" s="27"/>
      <c r="G165" s="27"/>
      <c r="H165" s="26"/>
      <c r="Q165" s="4" t="b">
        <f>IF(G165="",FALSE(),IF(AND($C$15=RAW!$N$2,G165&lt;RAW!$N$7),TRUE(),IF(AND($C$15=RAW!$P$2,G165&lt;RAW!$P$8),TRUE(),IF(AND($C$15=RAW!$R$2,G165&lt;RAW!$R$7),TRUE(),IF(AND($C$15=RAW!$T$2,G165&gt;RAW!$T$5),TRUE(),IF(AND($C$15=RAW!$T$2,G165&lt;RAW!$T$10),TRUE(),IF(AND($C$15=RAW!$V$2,G165&gt;RAW!$V$5),TRUE(),IF(AND($C$15=RAW!$X$2,G165&lt;RAW!$X$8),TRUE(),IF(AND($C$15=RAW!$Z$2,G165&gt;RAW!$Z$5),TRUE(),IF(AND($C$15=RAW!$AB$2,G165&gt;RAW!$AB$8),TRUE(),FALSE()))))))))))</f>
        <v>0</v>
      </c>
    </row>
    <row r="167" spans="2:17" x14ac:dyDescent="0.15">
      <c r="B167" s="17" t="str">
        <f>IF(B16&lt;&gt;"",B16,"")</f>
        <v/>
      </c>
      <c r="D167" s="5" t="s">
        <v>14</v>
      </c>
      <c r="E167" s="5" t="s">
        <v>16</v>
      </c>
      <c r="F167" s="6" t="s">
        <v>70</v>
      </c>
      <c r="G167" s="6" t="s">
        <v>71</v>
      </c>
      <c r="H167" s="5" t="s">
        <v>72</v>
      </c>
    </row>
    <row r="168" spans="2:17" x14ac:dyDescent="0.15">
      <c r="C168" s="12">
        <v>1</v>
      </c>
      <c r="D168" s="26"/>
      <c r="E168" s="26"/>
      <c r="F168" s="27"/>
      <c r="G168" s="27"/>
      <c r="H168" s="26"/>
      <c r="Q168" s="59" t="b">
        <f>IF(G168="",FALSE(),IF(AND($C$16=RAW!$N$2,G168&lt;RAW!$N$7),TRUE(),IF(AND($C$16=RAW!$P$2,G168&lt;RAW!$P$8),TRUE(),IF(AND($C$16=RAW!$R$2,G168&lt;RAW!$R$7),TRUE(),IF(AND($C$16=RAW!$T$2,G168&gt;RAW!$T$5),TRUE(),IF(AND($C$16=RAW!$T$2,G168&lt;RAW!$T$10),TRUE(),IF(AND($C$16=RAW!$V$2,G168&gt;RAW!$V$5),TRUE(),IF(AND($C$16=RAW!$X$2,G168&lt;RAW!$X$8),TRUE(),IF(AND($C$16=RAW!$Z$2,G168&gt;RAW!$Z$5),TRUE(),IF(AND($C$16=RAW!$AB$2,G168&gt;RAW!$AB$8),TRUE(),FALSE()))))))))))</f>
        <v>0</v>
      </c>
    </row>
    <row r="169" spans="2:17" x14ac:dyDescent="0.15">
      <c r="C169" s="12">
        <v>2</v>
      </c>
      <c r="D169" s="26"/>
      <c r="E169" s="26"/>
      <c r="F169" s="27"/>
      <c r="G169" s="27"/>
      <c r="H169" s="26"/>
      <c r="Q169" s="4" t="b">
        <f>IF(G169="",FALSE(),IF(AND($C$16=RAW!$N$2,G169&lt;RAW!$N$7),TRUE(),IF(AND($C$16=RAW!$P$2,G169&lt;RAW!$P$8),TRUE(),IF(AND($C$16=RAW!$R$2,G169&lt;RAW!$R$7),TRUE(),IF(AND($C$16=RAW!$T$2,G169&gt;RAW!$T$5),TRUE(),IF(AND($C$16=RAW!$T$2,G169&lt;RAW!$T$10),TRUE(),IF(AND($C$16=RAW!$V$2,G169&gt;RAW!$V$5),TRUE(),IF(AND($C$16=RAW!$X$2,G169&lt;RAW!$X$8),TRUE(),IF(AND($C$16=RAW!$Z$2,G169&gt;RAW!$Z$5),TRUE(),IF(AND($C$16=RAW!$AB$2,G169&gt;RAW!$AB$8),TRUE(),FALSE()))))))))))</f>
        <v>0</v>
      </c>
    </row>
    <row r="170" spans="2:17" x14ac:dyDescent="0.15">
      <c r="C170" s="12">
        <v>3</v>
      </c>
      <c r="D170" s="26"/>
      <c r="E170" s="26"/>
      <c r="F170" s="27"/>
      <c r="G170" s="27"/>
      <c r="H170" s="26"/>
      <c r="Q170" s="4" t="b">
        <f>IF(G170="",FALSE(),IF(AND($C$16=RAW!$N$2,G170&lt;RAW!$N$7),TRUE(),IF(AND($C$16=RAW!$P$2,G170&lt;RAW!$P$8),TRUE(),IF(AND($C$16=RAW!$R$2,G170&lt;RAW!$R$7),TRUE(),IF(AND($C$16=RAW!$T$2,G170&gt;RAW!$T$5),TRUE(),IF(AND($C$16=RAW!$T$2,G170&lt;RAW!$T$10),TRUE(),IF(AND($C$16=RAW!$V$2,G170&gt;RAW!$V$5),TRUE(),IF(AND($C$16=RAW!$X$2,G170&lt;RAW!$X$8),TRUE(),IF(AND($C$16=RAW!$Z$2,G170&gt;RAW!$Z$5),TRUE(),IF(AND($C$16=RAW!$AB$2,G170&gt;RAW!$AB$8),TRUE(),FALSE()))))))))))</f>
        <v>0</v>
      </c>
    </row>
    <row r="171" spans="2:17" x14ac:dyDescent="0.15">
      <c r="C171" s="12">
        <v>4</v>
      </c>
      <c r="D171" s="26"/>
      <c r="E171" s="26"/>
      <c r="F171" s="27"/>
      <c r="G171" s="27"/>
      <c r="H171" s="26"/>
      <c r="Q171" s="4" t="b">
        <f>IF(G171="",FALSE(),IF(AND($C$16=RAW!$N$2,G171&lt;RAW!$N$7),TRUE(),IF(AND($C$16=RAW!$P$2,G171&lt;RAW!$P$8),TRUE(),IF(AND($C$16=RAW!$R$2,G171&lt;RAW!$R$7),TRUE(),IF(AND($C$16=RAW!$T$2,G171&gt;RAW!$T$5),TRUE(),IF(AND($C$16=RAW!$T$2,G171&lt;RAW!$T$10),TRUE(),IF(AND($C$16=RAW!$V$2,G171&gt;RAW!$V$5),TRUE(),IF(AND($C$16=RAW!$X$2,G171&lt;RAW!$X$8),TRUE(),IF(AND($C$16=RAW!$Z$2,G171&gt;RAW!$Z$5),TRUE(),IF(AND($C$16=RAW!$AB$2,G171&gt;RAW!$AB$8),TRUE(),FALSE()))))))))))</f>
        <v>0</v>
      </c>
    </row>
    <row r="172" spans="2:17" x14ac:dyDescent="0.15">
      <c r="C172" s="12">
        <v>5</v>
      </c>
      <c r="D172" s="26"/>
      <c r="E172" s="26"/>
      <c r="F172" s="27"/>
      <c r="G172" s="27"/>
      <c r="H172" s="26"/>
      <c r="Q172" s="4" t="b">
        <f>IF(G172="",FALSE(),IF(AND($C$16=RAW!$N$2,G172&lt;RAW!$N$7),TRUE(),IF(AND($C$16=RAW!$P$2,G172&lt;RAW!$P$8),TRUE(),IF(AND($C$16=RAW!$R$2,G172&lt;RAW!$R$7),TRUE(),IF(AND($C$16=RAW!$T$2,G172&gt;RAW!$T$5),TRUE(),IF(AND($C$16=RAW!$T$2,G172&lt;RAW!$T$10),TRUE(),IF(AND($C$16=RAW!$V$2,G172&gt;RAW!$V$5),TRUE(),IF(AND($C$16=RAW!$X$2,G172&lt;RAW!$X$8),TRUE(),IF(AND($C$16=RAW!$Z$2,G172&gt;RAW!$Z$5),TRUE(),IF(AND($C$16=RAW!$AB$2,G172&gt;RAW!$AB$8),TRUE(),FALSE()))))))))))</f>
        <v>0</v>
      </c>
    </row>
    <row r="173" spans="2:17" x14ac:dyDescent="0.15">
      <c r="C173" s="12">
        <v>6</v>
      </c>
      <c r="D173" s="26"/>
      <c r="E173" s="26"/>
      <c r="F173" s="27"/>
      <c r="G173" s="27"/>
      <c r="H173" s="26"/>
      <c r="Q173" s="4" t="b">
        <f>IF(G173="",FALSE(),IF(AND($C$16=RAW!$N$2,G173&lt;RAW!$N$7),TRUE(),IF(AND($C$16=RAW!$P$2,G173&lt;RAW!$P$8),TRUE(),IF(AND($C$16=RAW!$R$2,G173&lt;RAW!$R$7),TRUE(),IF(AND($C$16=RAW!$T$2,G173&gt;RAW!$T$5),TRUE(),IF(AND($C$16=RAW!$T$2,G173&lt;RAW!$T$10),TRUE(),IF(AND($C$16=RAW!$V$2,G173&gt;RAW!$V$5),TRUE(),IF(AND($C$16=RAW!$X$2,G173&lt;RAW!$X$8),TRUE(),IF(AND($C$16=RAW!$Z$2,G173&gt;RAW!$Z$5),TRUE(),IF(AND($C$16=RAW!$AB$2,G173&gt;RAW!$AB$8),TRUE(),FALSE()))))))))))</f>
        <v>0</v>
      </c>
    </row>
    <row r="174" spans="2:17" x14ac:dyDescent="0.15">
      <c r="C174" s="12">
        <v>7</v>
      </c>
      <c r="D174" s="26"/>
      <c r="E174" s="26"/>
      <c r="F174" s="27"/>
      <c r="G174" s="27"/>
      <c r="H174" s="26"/>
      <c r="Q174" s="4" t="b">
        <f>IF(G174="",FALSE(),IF(AND($C$16=RAW!$N$2,G174&lt;RAW!$N$7),TRUE(),IF(AND($C$16=RAW!$P$2,G174&lt;RAW!$P$8),TRUE(),IF(AND($C$16=RAW!$R$2,G174&lt;RAW!$R$7),TRUE(),IF(AND($C$16=RAW!$T$2,G174&gt;RAW!$T$5),TRUE(),IF(AND($C$16=RAW!$T$2,G174&lt;RAW!$T$10),TRUE(),IF(AND($C$16=RAW!$V$2,G174&gt;RAW!$V$5),TRUE(),IF(AND($C$16=RAW!$X$2,G174&lt;RAW!$X$8),TRUE(),IF(AND($C$16=RAW!$Z$2,G174&gt;RAW!$Z$5),TRUE(),IF(AND($C$16=RAW!$AB$2,G174&gt;RAW!$AB$8),TRUE(),FALSE()))))))))))</f>
        <v>0</v>
      </c>
    </row>
    <row r="175" spans="2:17" x14ac:dyDescent="0.15">
      <c r="C175" s="12">
        <v>8</v>
      </c>
      <c r="D175" s="26"/>
      <c r="E175" s="26"/>
      <c r="F175" s="27"/>
      <c r="G175" s="27"/>
      <c r="H175" s="26"/>
      <c r="Q175" s="4" t="b">
        <f>IF(G175="",FALSE(),IF(AND($C$16=RAW!$N$2,G175&lt;RAW!$N$7),TRUE(),IF(AND($C$16=RAW!$P$2,G175&lt;RAW!$P$8),TRUE(),IF(AND($C$16=RAW!$R$2,G175&lt;RAW!$R$7),TRUE(),IF(AND($C$16=RAW!$T$2,G175&gt;RAW!$T$5),TRUE(),IF(AND($C$16=RAW!$T$2,G175&lt;RAW!$T$10),TRUE(),IF(AND($C$16=RAW!$V$2,G175&gt;RAW!$V$5),TRUE(),IF(AND($C$16=RAW!$X$2,G175&lt;RAW!$X$8),TRUE(),IF(AND($C$16=RAW!$Z$2,G175&gt;RAW!$Z$5),TRUE(),IF(AND($C$16=RAW!$AB$2,G175&gt;RAW!$AB$8),TRUE(),FALSE()))))))))))</f>
        <v>0</v>
      </c>
    </row>
    <row r="176" spans="2:17" x14ac:dyDescent="0.15">
      <c r="C176" s="12">
        <v>9</v>
      </c>
      <c r="D176" s="26"/>
      <c r="E176" s="26"/>
      <c r="F176" s="27"/>
      <c r="G176" s="27"/>
      <c r="H176" s="26"/>
      <c r="Q176" s="4" t="b">
        <f>IF(G176="",FALSE(),IF(AND($C$16=RAW!$N$2,G176&lt;RAW!$N$7),TRUE(),IF(AND($C$16=RAW!$P$2,G176&lt;RAW!$P$8),TRUE(),IF(AND($C$16=RAW!$R$2,G176&lt;RAW!$R$7),TRUE(),IF(AND($C$16=RAW!$T$2,G176&gt;RAW!$T$5),TRUE(),IF(AND($C$16=RAW!$T$2,G176&lt;RAW!$T$10),TRUE(),IF(AND($C$16=RAW!$V$2,G176&gt;RAW!$V$5),TRUE(),IF(AND($C$16=RAW!$X$2,G176&lt;RAW!$X$8),TRUE(),IF(AND($C$16=RAW!$Z$2,G176&gt;RAW!$Z$5),TRUE(),IF(AND($C$16=RAW!$AB$2,G176&gt;RAW!$AB$8),TRUE(),FALSE()))))))))))</f>
        <v>0</v>
      </c>
    </row>
    <row r="177" spans="2:17" x14ac:dyDescent="0.15">
      <c r="C177" s="12">
        <v>10</v>
      </c>
      <c r="D177" s="26"/>
      <c r="E177" s="26"/>
      <c r="F177" s="27"/>
      <c r="G177" s="27"/>
      <c r="H177" s="26"/>
      <c r="Q177" s="4" t="b">
        <f>IF(G177="",FALSE(),IF(AND($C$16=RAW!$N$2,G177&lt;RAW!$N$7),TRUE(),IF(AND($C$16=RAW!$P$2,G177&lt;RAW!$P$8),TRUE(),IF(AND($C$16=RAW!$R$2,G177&lt;RAW!$R$7),TRUE(),IF(AND($C$16=RAW!$T$2,G177&gt;RAW!$T$5),TRUE(),IF(AND($C$16=RAW!$T$2,G177&lt;RAW!$T$10),TRUE(),IF(AND($C$16=RAW!$V$2,G177&gt;RAW!$V$5),TRUE(),IF(AND($C$16=RAW!$X$2,G177&lt;RAW!$X$8),TRUE(),IF(AND($C$16=RAW!$Z$2,G177&gt;RAW!$Z$5),TRUE(),IF(AND($C$16=RAW!$AB$2,G177&gt;RAW!$AB$8),TRUE(),FALSE()))))))))))</f>
        <v>0</v>
      </c>
    </row>
    <row r="178" spans="2:17" x14ac:dyDescent="0.15">
      <c r="C178" s="12">
        <v>11</v>
      </c>
      <c r="D178" s="26"/>
      <c r="E178" s="26"/>
      <c r="F178" s="27"/>
      <c r="G178" s="27"/>
      <c r="H178" s="26"/>
      <c r="Q178" s="4" t="b">
        <f>IF(G178="",FALSE(),IF(AND($C$16=RAW!$N$2,G178&lt;RAW!$N$7),TRUE(),IF(AND($C$16=RAW!$P$2,G178&lt;RAW!$P$8),TRUE(),IF(AND($C$16=RAW!$R$2,G178&lt;RAW!$R$7),TRUE(),IF(AND($C$16=RAW!$T$2,G178&gt;RAW!$T$5),TRUE(),IF(AND($C$16=RAW!$T$2,G178&lt;RAW!$T$10),TRUE(),IF(AND($C$16=RAW!$V$2,G178&gt;RAW!$V$5),TRUE(),IF(AND($C$16=RAW!$X$2,G178&lt;RAW!$X$8),TRUE(),IF(AND($C$16=RAW!$Z$2,G178&gt;RAW!$Z$5),TRUE(),IF(AND($C$16=RAW!$AB$2,G178&gt;RAW!$AB$8),TRUE(),FALSE()))))))))))</f>
        <v>0</v>
      </c>
    </row>
    <row r="179" spans="2:17" x14ac:dyDescent="0.15">
      <c r="C179" s="12">
        <v>12</v>
      </c>
      <c r="D179" s="26"/>
      <c r="E179" s="26"/>
      <c r="F179" s="27"/>
      <c r="G179" s="27"/>
      <c r="H179" s="26"/>
      <c r="Q179" s="4" t="b">
        <f>IF(G179="",FALSE(),IF(AND($C$16=RAW!$N$2,G179&lt;RAW!$N$7),TRUE(),IF(AND($C$16=RAW!$P$2,G179&lt;RAW!$P$8),TRUE(),IF(AND($C$16=RAW!$R$2,G179&lt;RAW!$R$7),TRUE(),IF(AND($C$16=RAW!$T$2,G179&gt;RAW!$T$5),TRUE(),IF(AND($C$16=RAW!$T$2,G179&lt;RAW!$T$10),TRUE(),IF(AND($C$16=RAW!$V$2,G179&gt;RAW!$V$5),TRUE(),IF(AND($C$16=RAW!$X$2,G179&lt;RAW!$X$8),TRUE(),IF(AND($C$16=RAW!$Z$2,G179&gt;RAW!$Z$5),TRUE(),IF(AND($C$16=RAW!$AB$2,G179&gt;RAW!$AB$8),TRUE(),FALSE()))))))))))</f>
        <v>0</v>
      </c>
    </row>
    <row r="180" spans="2:17" x14ac:dyDescent="0.15">
      <c r="C180" s="12">
        <v>13</v>
      </c>
      <c r="D180" s="26"/>
      <c r="E180" s="26"/>
      <c r="F180" s="27"/>
      <c r="G180" s="27"/>
      <c r="H180" s="26"/>
      <c r="Q180" s="4" t="b">
        <f>IF(G180="",FALSE(),IF(AND($C$16=RAW!$N$2,G180&lt;RAW!$N$7),TRUE(),IF(AND($C$16=RAW!$P$2,G180&lt;RAW!$P$8),TRUE(),IF(AND($C$16=RAW!$R$2,G180&lt;RAW!$R$7),TRUE(),IF(AND($C$16=RAW!$T$2,G180&gt;RAW!$T$5),TRUE(),IF(AND($C$16=RAW!$T$2,G180&lt;RAW!$T$10),TRUE(),IF(AND($C$16=RAW!$V$2,G180&gt;RAW!$V$5),TRUE(),IF(AND($C$16=RAW!$X$2,G180&lt;RAW!$X$8),TRUE(),IF(AND($C$16=RAW!$Z$2,G180&gt;RAW!$Z$5),TRUE(),IF(AND($C$16=RAW!$AB$2,G180&gt;RAW!$AB$8),TRUE(),FALSE()))))))))))</f>
        <v>0</v>
      </c>
    </row>
    <row r="181" spans="2:17" x14ac:dyDescent="0.15">
      <c r="C181" s="12">
        <v>14</v>
      </c>
      <c r="D181" s="26"/>
      <c r="E181" s="26"/>
      <c r="F181" s="27"/>
      <c r="G181" s="27"/>
      <c r="H181" s="26"/>
      <c r="Q181" s="4" t="b">
        <f>IF(G181="",FALSE(),IF(AND($C$16=RAW!$N$2,G181&lt;RAW!$N$7),TRUE(),IF(AND($C$16=RAW!$P$2,G181&lt;RAW!$P$8),TRUE(),IF(AND($C$16=RAW!$R$2,G181&lt;RAW!$R$7),TRUE(),IF(AND($C$16=RAW!$T$2,G181&gt;RAW!$T$5),TRUE(),IF(AND($C$16=RAW!$T$2,G181&lt;RAW!$T$10),TRUE(),IF(AND($C$16=RAW!$V$2,G181&gt;RAW!$V$5),TRUE(),IF(AND($C$16=RAW!$X$2,G181&lt;RAW!$X$8),TRUE(),IF(AND($C$16=RAW!$Z$2,G181&gt;RAW!$Z$5),TRUE(),IF(AND($C$16=RAW!$AB$2,G181&gt;RAW!$AB$8),TRUE(),FALSE()))))))))))</f>
        <v>0</v>
      </c>
    </row>
    <row r="182" spans="2:17" x14ac:dyDescent="0.15">
      <c r="C182" s="12">
        <v>15</v>
      </c>
      <c r="D182" s="26"/>
      <c r="E182" s="26"/>
      <c r="F182" s="27"/>
      <c r="G182" s="27"/>
      <c r="H182" s="26"/>
      <c r="Q182" s="4" t="b">
        <f>IF(G182="",FALSE(),IF(AND($C$16=RAW!$N$2,G182&lt;RAW!$N$7),TRUE(),IF(AND($C$16=RAW!$P$2,G182&lt;RAW!$P$8),TRUE(),IF(AND($C$16=RAW!$R$2,G182&lt;RAW!$R$7),TRUE(),IF(AND($C$16=RAW!$T$2,G182&gt;RAW!$T$5),TRUE(),IF(AND($C$16=RAW!$T$2,G182&lt;RAW!$T$10),TRUE(),IF(AND($C$16=RAW!$V$2,G182&gt;RAW!$V$5),TRUE(),IF(AND($C$16=RAW!$X$2,G182&lt;RAW!$X$8),TRUE(),IF(AND($C$16=RAW!$Z$2,G182&gt;RAW!$Z$5),TRUE(),IF(AND($C$16=RAW!$AB$2,G182&gt;RAW!$AB$8),TRUE(),FALSE()))))))))))</f>
        <v>0</v>
      </c>
    </row>
    <row r="183" spans="2:17" x14ac:dyDescent="0.15">
      <c r="C183" s="12">
        <v>16</v>
      </c>
      <c r="D183" s="26"/>
      <c r="E183" s="26"/>
      <c r="F183" s="27"/>
      <c r="G183" s="27"/>
      <c r="H183" s="26"/>
      <c r="Q183" s="4" t="b">
        <f>IF(G183="",FALSE(),IF(AND($C$16=RAW!$N$2,G183&lt;RAW!$N$7),TRUE(),IF(AND($C$16=RAW!$P$2,G183&lt;RAW!$P$8),TRUE(),IF(AND($C$16=RAW!$R$2,G183&lt;RAW!$R$7),TRUE(),IF(AND($C$16=RAW!$T$2,G183&gt;RAW!$T$5),TRUE(),IF(AND($C$16=RAW!$T$2,G183&lt;RAW!$T$10),TRUE(),IF(AND($C$16=RAW!$V$2,G183&gt;RAW!$V$5),TRUE(),IF(AND($C$16=RAW!$X$2,G183&lt;RAW!$X$8),TRUE(),IF(AND($C$16=RAW!$Z$2,G183&gt;RAW!$Z$5),TRUE(),IF(AND($C$16=RAW!$AB$2,G183&gt;RAW!$AB$8),TRUE(),FALSE()))))))))))</f>
        <v>0</v>
      </c>
    </row>
    <row r="185" spans="2:17" x14ac:dyDescent="0.15">
      <c r="B185" s="17" t="str">
        <f>IF(B17&lt;&gt;"",B17,"")</f>
        <v/>
      </c>
      <c r="D185" s="5" t="s">
        <v>14</v>
      </c>
      <c r="E185" s="5" t="s">
        <v>16</v>
      </c>
      <c r="F185" s="6" t="s">
        <v>70</v>
      </c>
      <c r="G185" s="6" t="s">
        <v>71</v>
      </c>
      <c r="H185" s="5" t="s">
        <v>72</v>
      </c>
    </row>
    <row r="186" spans="2:17" x14ac:dyDescent="0.15">
      <c r="C186" s="12">
        <v>1</v>
      </c>
      <c r="D186" s="26"/>
      <c r="E186" s="26"/>
      <c r="F186" s="27"/>
      <c r="G186" s="27"/>
      <c r="H186" s="26"/>
      <c r="Q186" s="59" t="b">
        <f>IF(G186="",FALSE(),IF(AND($C$17=RAW!$N$2,G186&lt;RAW!$N$7),TRUE(),IF(AND($C$17=RAW!$P$2,G186&lt;RAW!$P$8),TRUE(),IF(AND($C$17=RAW!$R$2,G186&lt;RAW!$R$7),TRUE(),IF(AND($C$17=RAW!$T$2,G186&gt;RAW!$T$5),TRUE(),IF(AND($C$17=RAW!$T$2,G186&lt;RAW!$T$10),TRUE(),IF(AND($C$17=RAW!$V$2,G186&gt;RAW!$V$5),TRUE(),IF(AND($C$17=RAW!$X$2,G186&lt;RAW!$X$8),TRUE(),IF(AND($C$17=RAW!$Z$2,G186&gt;RAW!$Z$5),TRUE(),IF(AND($C$17=RAW!$AB$2,G186&gt;RAW!$AB$8),TRUE(),FALSE()))))))))))</f>
        <v>0</v>
      </c>
    </row>
    <row r="187" spans="2:17" x14ac:dyDescent="0.15">
      <c r="C187" s="12">
        <v>2</v>
      </c>
      <c r="D187" s="26"/>
      <c r="E187" s="26"/>
      <c r="F187" s="27"/>
      <c r="G187" s="27"/>
      <c r="H187" s="26"/>
      <c r="Q187" s="4" t="b">
        <f>IF(G187="",FALSE(),IF(AND($C$17=RAW!$N$2,G187&lt;RAW!$N$7),TRUE(),IF(AND($C$17=RAW!$P$2,G187&lt;RAW!$P$8),TRUE(),IF(AND($C$17=RAW!$R$2,G187&lt;RAW!$R$7),TRUE(),IF(AND($C$17=RAW!$T$2,G187&gt;RAW!$T$5),TRUE(),IF(AND($C$17=RAW!$T$2,G187&lt;RAW!$T$10),TRUE(),IF(AND($C$17=RAW!$V$2,G187&gt;RAW!$V$5),TRUE(),IF(AND($C$17=RAW!$X$2,G187&lt;RAW!$X$8),TRUE(),IF(AND($C$17=RAW!$Z$2,G187&gt;RAW!$Z$5),TRUE(),IF(AND($C$17=RAW!$AB$2,G187&gt;RAW!$AB$8),TRUE(),FALSE()))))))))))</f>
        <v>0</v>
      </c>
    </row>
    <row r="188" spans="2:17" x14ac:dyDescent="0.15">
      <c r="C188" s="12">
        <v>3</v>
      </c>
      <c r="D188" s="26"/>
      <c r="E188" s="26"/>
      <c r="F188" s="27"/>
      <c r="G188" s="27"/>
      <c r="H188" s="26"/>
      <c r="Q188" s="4" t="b">
        <f>IF(G188="",FALSE(),IF(AND($C$17=RAW!$N$2,G188&lt;RAW!$N$7),TRUE(),IF(AND($C$17=RAW!$P$2,G188&lt;RAW!$P$8),TRUE(),IF(AND($C$17=RAW!$R$2,G188&lt;RAW!$R$7),TRUE(),IF(AND($C$17=RAW!$T$2,G188&gt;RAW!$T$5),TRUE(),IF(AND($C$17=RAW!$T$2,G188&lt;RAW!$T$10),TRUE(),IF(AND($C$17=RAW!$V$2,G188&gt;RAW!$V$5),TRUE(),IF(AND($C$17=RAW!$X$2,G188&lt;RAW!$X$8),TRUE(),IF(AND($C$17=RAW!$Z$2,G188&gt;RAW!$Z$5),TRUE(),IF(AND($C$17=RAW!$AB$2,G188&gt;RAW!$AB$8),TRUE(),FALSE()))))))))))</f>
        <v>0</v>
      </c>
    </row>
    <row r="189" spans="2:17" x14ac:dyDescent="0.15">
      <c r="C189" s="12">
        <v>4</v>
      </c>
      <c r="D189" s="26"/>
      <c r="E189" s="26"/>
      <c r="F189" s="27"/>
      <c r="G189" s="27"/>
      <c r="H189" s="26"/>
      <c r="Q189" s="4" t="b">
        <f>IF(G189="",FALSE(),IF(AND($C$17=RAW!$N$2,G189&lt;RAW!$N$7),TRUE(),IF(AND($C$17=RAW!$P$2,G189&lt;RAW!$P$8),TRUE(),IF(AND($C$17=RAW!$R$2,G189&lt;RAW!$R$7),TRUE(),IF(AND($C$17=RAW!$T$2,G189&gt;RAW!$T$5),TRUE(),IF(AND($C$17=RAW!$T$2,G189&lt;RAW!$T$10),TRUE(),IF(AND($C$17=RAW!$V$2,G189&gt;RAW!$V$5),TRUE(),IF(AND($C$17=RAW!$X$2,G189&lt;RAW!$X$8),TRUE(),IF(AND($C$17=RAW!$Z$2,G189&gt;RAW!$Z$5),TRUE(),IF(AND($C$17=RAW!$AB$2,G189&gt;RAW!$AB$8),TRUE(),FALSE()))))))))))</f>
        <v>0</v>
      </c>
    </row>
    <row r="190" spans="2:17" x14ac:dyDescent="0.15">
      <c r="C190" s="12">
        <v>5</v>
      </c>
      <c r="D190" s="26"/>
      <c r="E190" s="26"/>
      <c r="F190" s="27"/>
      <c r="G190" s="27"/>
      <c r="H190" s="26"/>
      <c r="Q190" s="4" t="b">
        <f>IF(G190="",FALSE(),IF(AND($C$17=RAW!$N$2,G190&lt;RAW!$N$7),TRUE(),IF(AND($C$17=RAW!$P$2,G190&lt;RAW!$P$8),TRUE(),IF(AND($C$17=RAW!$R$2,G190&lt;RAW!$R$7),TRUE(),IF(AND($C$17=RAW!$T$2,G190&gt;RAW!$T$5),TRUE(),IF(AND($C$17=RAW!$T$2,G190&lt;RAW!$T$10),TRUE(),IF(AND($C$17=RAW!$V$2,G190&gt;RAW!$V$5),TRUE(),IF(AND($C$17=RAW!$X$2,G190&lt;RAW!$X$8),TRUE(),IF(AND($C$17=RAW!$Z$2,G190&gt;RAW!$Z$5),TRUE(),IF(AND($C$17=RAW!$AB$2,G190&gt;RAW!$AB$8),TRUE(),FALSE()))))))))))</f>
        <v>0</v>
      </c>
    </row>
    <row r="191" spans="2:17" x14ac:dyDescent="0.15">
      <c r="C191" s="12">
        <v>6</v>
      </c>
      <c r="D191" s="26"/>
      <c r="E191" s="26"/>
      <c r="F191" s="27"/>
      <c r="G191" s="27"/>
      <c r="H191" s="26"/>
      <c r="Q191" s="4" t="b">
        <f>IF(G191="",FALSE(),IF(AND($C$17=RAW!$N$2,G191&lt;RAW!$N$7),TRUE(),IF(AND($C$17=RAW!$P$2,G191&lt;RAW!$P$8),TRUE(),IF(AND($C$17=RAW!$R$2,G191&lt;RAW!$R$7),TRUE(),IF(AND($C$17=RAW!$T$2,G191&gt;RAW!$T$5),TRUE(),IF(AND($C$17=RAW!$T$2,G191&lt;RAW!$T$10),TRUE(),IF(AND($C$17=RAW!$V$2,G191&gt;RAW!$V$5),TRUE(),IF(AND($C$17=RAW!$X$2,G191&lt;RAW!$X$8),TRUE(),IF(AND($C$17=RAW!$Z$2,G191&gt;RAW!$Z$5),TRUE(),IF(AND($C$17=RAW!$AB$2,G191&gt;RAW!$AB$8),TRUE(),FALSE()))))))))))</f>
        <v>0</v>
      </c>
    </row>
    <row r="192" spans="2:17" x14ac:dyDescent="0.15">
      <c r="C192" s="12">
        <v>7</v>
      </c>
      <c r="D192" s="26"/>
      <c r="E192" s="26"/>
      <c r="F192" s="27"/>
      <c r="G192" s="27"/>
      <c r="H192" s="26"/>
      <c r="Q192" s="4" t="b">
        <f>IF(G192="",FALSE(),IF(AND($C$17=RAW!$N$2,G192&lt;RAW!$N$7),TRUE(),IF(AND($C$17=RAW!$P$2,G192&lt;RAW!$P$8),TRUE(),IF(AND($C$17=RAW!$R$2,G192&lt;RAW!$R$7),TRUE(),IF(AND($C$17=RAW!$T$2,G192&gt;RAW!$T$5),TRUE(),IF(AND($C$17=RAW!$T$2,G192&lt;RAW!$T$10),TRUE(),IF(AND($C$17=RAW!$V$2,G192&gt;RAW!$V$5),TRUE(),IF(AND($C$17=RAW!$X$2,G192&lt;RAW!$X$8),TRUE(),IF(AND($C$17=RAW!$Z$2,G192&gt;RAW!$Z$5),TRUE(),IF(AND($C$17=RAW!$AB$2,G192&gt;RAW!$AB$8),TRUE(),FALSE()))))))))))</f>
        <v>0</v>
      </c>
    </row>
    <row r="193" spans="2:17" x14ac:dyDescent="0.15">
      <c r="C193" s="12">
        <v>8</v>
      </c>
      <c r="D193" s="26"/>
      <c r="E193" s="26"/>
      <c r="F193" s="27"/>
      <c r="G193" s="27"/>
      <c r="H193" s="26"/>
      <c r="Q193" s="4" t="b">
        <f>IF(G193="",FALSE(),IF(AND($C$17=RAW!$N$2,G193&lt;RAW!$N$7),TRUE(),IF(AND($C$17=RAW!$P$2,G193&lt;RAW!$P$8),TRUE(),IF(AND($C$17=RAW!$R$2,G193&lt;RAW!$R$7),TRUE(),IF(AND($C$17=RAW!$T$2,G193&gt;RAW!$T$5),TRUE(),IF(AND($C$17=RAW!$T$2,G193&lt;RAW!$T$10),TRUE(),IF(AND($C$17=RAW!$V$2,G193&gt;RAW!$V$5),TRUE(),IF(AND($C$17=RAW!$X$2,G193&lt;RAW!$X$8),TRUE(),IF(AND($C$17=RAW!$Z$2,G193&gt;RAW!$Z$5),TRUE(),IF(AND($C$17=RAW!$AB$2,G193&gt;RAW!$AB$8),TRUE(),FALSE()))))))))))</f>
        <v>0</v>
      </c>
    </row>
    <row r="194" spans="2:17" x14ac:dyDescent="0.15">
      <c r="C194" s="12">
        <v>9</v>
      </c>
      <c r="D194" s="26"/>
      <c r="E194" s="26"/>
      <c r="F194" s="27"/>
      <c r="G194" s="27"/>
      <c r="H194" s="26"/>
      <c r="Q194" s="4" t="b">
        <f>IF(G194="",FALSE(),IF(AND($C$17=RAW!$N$2,G194&lt;RAW!$N$7),TRUE(),IF(AND($C$17=RAW!$P$2,G194&lt;RAW!$P$8),TRUE(),IF(AND($C$17=RAW!$R$2,G194&lt;RAW!$R$7),TRUE(),IF(AND($C$17=RAW!$T$2,G194&gt;RAW!$T$5),TRUE(),IF(AND($C$17=RAW!$T$2,G194&lt;RAW!$T$10),TRUE(),IF(AND($C$17=RAW!$V$2,G194&gt;RAW!$V$5),TRUE(),IF(AND($C$17=RAW!$X$2,G194&lt;RAW!$X$8),TRUE(),IF(AND($C$17=RAW!$Z$2,G194&gt;RAW!$Z$5),TRUE(),IF(AND($C$17=RAW!$AB$2,G194&gt;RAW!$AB$8),TRUE(),FALSE()))))))))))</f>
        <v>0</v>
      </c>
    </row>
    <row r="195" spans="2:17" x14ac:dyDescent="0.15">
      <c r="C195" s="12">
        <v>10</v>
      </c>
      <c r="D195" s="26"/>
      <c r="E195" s="26"/>
      <c r="F195" s="27"/>
      <c r="G195" s="27"/>
      <c r="H195" s="26"/>
      <c r="Q195" s="4" t="b">
        <f>IF(G195="",FALSE(),IF(AND($C$17=RAW!$N$2,G195&lt;RAW!$N$7),TRUE(),IF(AND($C$17=RAW!$P$2,G195&lt;RAW!$P$8),TRUE(),IF(AND($C$17=RAW!$R$2,G195&lt;RAW!$R$7),TRUE(),IF(AND($C$17=RAW!$T$2,G195&gt;RAW!$T$5),TRUE(),IF(AND($C$17=RAW!$T$2,G195&lt;RAW!$T$10),TRUE(),IF(AND($C$17=RAW!$V$2,G195&gt;RAW!$V$5),TRUE(),IF(AND($C$17=RAW!$X$2,G195&lt;RAW!$X$8),TRUE(),IF(AND($C$17=RAW!$Z$2,G195&gt;RAW!$Z$5),TRUE(),IF(AND($C$17=RAW!$AB$2,G195&gt;RAW!$AB$8),TRUE(),FALSE()))))))))))</f>
        <v>0</v>
      </c>
    </row>
    <row r="196" spans="2:17" x14ac:dyDescent="0.15">
      <c r="C196" s="12">
        <v>11</v>
      </c>
      <c r="D196" s="26"/>
      <c r="E196" s="26"/>
      <c r="F196" s="27"/>
      <c r="G196" s="27"/>
      <c r="H196" s="26"/>
      <c r="Q196" s="4" t="b">
        <f>IF(G196="",FALSE(),IF(AND($C$17=RAW!$N$2,G196&lt;RAW!$N$7),TRUE(),IF(AND($C$17=RAW!$P$2,G196&lt;RAW!$P$8),TRUE(),IF(AND($C$17=RAW!$R$2,G196&lt;RAW!$R$7),TRUE(),IF(AND($C$17=RAW!$T$2,G196&gt;RAW!$T$5),TRUE(),IF(AND($C$17=RAW!$T$2,G196&lt;RAW!$T$10),TRUE(),IF(AND($C$17=RAW!$V$2,G196&gt;RAW!$V$5),TRUE(),IF(AND($C$17=RAW!$X$2,G196&lt;RAW!$X$8),TRUE(),IF(AND($C$17=RAW!$Z$2,G196&gt;RAW!$Z$5),TRUE(),IF(AND($C$17=RAW!$AB$2,G196&gt;RAW!$AB$8),TRUE(),FALSE()))))))))))</f>
        <v>0</v>
      </c>
    </row>
    <row r="197" spans="2:17" x14ac:dyDescent="0.15">
      <c r="C197" s="12">
        <v>12</v>
      </c>
      <c r="D197" s="26"/>
      <c r="E197" s="26"/>
      <c r="F197" s="27"/>
      <c r="G197" s="27"/>
      <c r="H197" s="26"/>
      <c r="Q197" s="4" t="b">
        <f>IF(G197="",FALSE(),IF(AND($C$17=RAW!$N$2,G197&lt;RAW!$N$7),TRUE(),IF(AND($C$17=RAW!$P$2,G197&lt;RAW!$P$8),TRUE(),IF(AND($C$17=RAW!$R$2,G197&lt;RAW!$R$7),TRUE(),IF(AND($C$17=RAW!$T$2,G197&gt;RAW!$T$5),TRUE(),IF(AND($C$17=RAW!$T$2,G197&lt;RAW!$T$10),TRUE(),IF(AND($C$17=RAW!$V$2,G197&gt;RAW!$V$5),TRUE(),IF(AND($C$17=RAW!$X$2,G197&lt;RAW!$X$8),TRUE(),IF(AND($C$17=RAW!$Z$2,G197&gt;RAW!$Z$5),TRUE(),IF(AND($C$17=RAW!$AB$2,G197&gt;RAW!$AB$8),TRUE(),FALSE()))))))))))</f>
        <v>0</v>
      </c>
    </row>
    <row r="198" spans="2:17" x14ac:dyDescent="0.15">
      <c r="C198" s="12">
        <v>13</v>
      </c>
      <c r="D198" s="26"/>
      <c r="E198" s="26"/>
      <c r="F198" s="27"/>
      <c r="G198" s="27"/>
      <c r="H198" s="26"/>
      <c r="Q198" s="4" t="b">
        <f>IF(G198="",FALSE(),IF(AND($C$17=RAW!$N$2,G198&lt;RAW!$N$7),TRUE(),IF(AND($C$17=RAW!$P$2,G198&lt;RAW!$P$8),TRUE(),IF(AND($C$17=RAW!$R$2,G198&lt;RAW!$R$7),TRUE(),IF(AND($C$17=RAW!$T$2,G198&gt;RAW!$T$5),TRUE(),IF(AND($C$17=RAW!$T$2,G198&lt;RAW!$T$10),TRUE(),IF(AND($C$17=RAW!$V$2,G198&gt;RAW!$V$5),TRUE(),IF(AND($C$17=RAW!$X$2,G198&lt;RAW!$X$8),TRUE(),IF(AND($C$17=RAW!$Z$2,G198&gt;RAW!$Z$5),TRUE(),IF(AND($C$17=RAW!$AB$2,G198&gt;RAW!$AB$8),TRUE(),FALSE()))))))))))</f>
        <v>0</v>
      </c>
    </row>
    <row r="199" spans="2:17" x14ac:dyDescent="0.15">
      <c r="C199" s="12">
        <v>14</v>
      </c>
      <c r="D199" s="26"/>
      <c r="E199" s="26"/>
      <c r="F199" s="27"/>
      <c r="G199" s="27"/>
      <c r="H199" s="26"/>
      <c r="Q199" s="4" t="b">
        <f>IF(G199="",FALSE(),IF(AND($C$17=RAW!$N$2,G199&lt;RAW!$N$7),TRUE(),IF(AND($C$17=RAW!$P$2,G199&lt;RAW!$P$8),TRUE(),IF(AND($C$17=RAW!$R$2,G199&lt;RAW!$R$7),TRUE(),IF(AND($C$17=RAW!$T$2,G199&gt;RAW!$T$5),TRUE(),IF(AND($C$17=RAW!$T$2,G199&lt;RAW!$T$10),TRUE(),IF(AND($C$17=RAW!$V$2,G199&gt;RAW!$V$5),TRUE(),IF(AND($C$17=RAW!$X$2,G199&lt;RAW!$X$8),TRUE(),IF(AND($C$17=RAW!$Z$2,G199&gt;RAW!$Z$5),TRUE(),IF(AND($C$17=RAW!$AB$2,G199&gt;RAW!$AB$8),TRUE(),FALSE()))))))))))</f>
        <v>0</v>
      </c>
    </row>
    <row r="200" spans="2:17" x14ac:dyDescent="0.15">
      <c r="C200" s="12">
        <v>15</v>
      </c>
      <c r="D200" s="26"/>
      <c r="E200" s="26"/>
      <c r="F200" s="27"/>
      <c r="G200" s="27"/>
      <c r="H200" s="26"/>
      <c r="Q200" s="4" t="b">
        <f>IF(G200="",FALSE(),IF(AND($C$17=RAW!$N$2,G200&lt;RAW!$N$7),TRUE(),IF(AND($C$17=RAW!$P$2,G200&lt;RAW!$P$8),TRUE(),IF(AND($C$17=RAW!$R$2,G200&lt;RAW!$R$7),TRUE(),IF(AND($C$17=RAW!$T$2,G200&gt;RAW!$T$5),TRUE(),IF(AND($C$17=RAW!$T$2,G200&lt;RAW!$T$10),TRUE(),IF(AND($C$17=RAW!$V$2,G200&gt;RAW!$V$5),TRUE(),IF(AND($C$17=RAW!$X$2,G200&lt;RAW!$X$8),TRUE(),IF(AND($C$17=RAW!$Z$2,G200&gt;RAW!$Z$5),TRUE(),IF(AND($C$17=RAW!$AB$2,G200&gt;RAW!$AB$8),TRUE(),FALSE()))))))))))</f>
        <v>0</v>
      </c>
    </row>
    <row r="201" spans="2:17" x14ac:dyDescent="0.15">
      <c r="C201" s="12">
        <v>16</v>
      </c>
      <c r="D201" s="26"/>
      <c r="E201" s="26"/>
      <c r="F201" s="27"/>
      <c r="G201" s="27"/>
      <c r="H201" s="26"/>
      <c r="Q201" s="4" t="b">
        <f>IF(G201="",FALSE(),IF(AND($C$17=RAW!$N$2,G201&lt;RAW!$N$7),TRUE(),IF(AND($C$17=RAW!$P$2,G201&lt;RAW!$P$8),TRUE(),IF(AND($C$17=RAW!$R$2,G201&lt;RAW!$R$7),TRUE(),IF(AND($C$17=RAW!$T$2,G201&gt;RAW!$T$5),TRUE(),IF(AND($C$17=RAW!$T$2,G201&lt;RAW!$T$10),TRUE(),IF(AND($C$17=RAW!$V$2,G201&gt;RAW!$V$5),TRUE(),IF(AND($C$17=RAW!$X$2,G201&lt;RAW!$X$8),TRUE(),IF(AND($C$17=RAW!$Z$2,G201&gt;RAW!$Z$5),TRUE(),IF(AND($C$17=RAW!$AB$2,G201&gt;RAW!$AB$8),TRUE(),FALSE()))))))))))</f>
        <v>0</v>
      </c>
    </row>
    <row r="203" spans="2:17" x14ac:dyDescent="0.15">
      <c r="B203" s="17" t="str">
        <f>IF(B18&lt;&gt;"",B18,"")</f>
        <v/>
      </c>
      <c r="D203" s="5" t="s">
        <v>14</v>
      </c>
      <c r="E203" s="5" t="s">
        <v>16</v>
      </c>
      <c r="F203" s="6" t="s">
        <v>70</v>
      </c>
      <c r="G203" s="6" t="s">
        <v>71</v>
      </c>
      <c r="H203" s="5" t="s">
        <v>72</v>
      </c>
      <c r="Q203" s="59"/>
    </row>
    <row r="204" spans="2:17" x14ac:dyDescent="0.15">
      <c r="C204" s="12">
        <v>1</v>
      </c>
      <c r="D204" s="26"/>
      <c r="E204" s="26"/>
      <c r="F204" s="27"/>
      <c r="G204" s="27"/>
      <c r="H204" s="26"/>
      <c r="Q204" s="60" t="b">
        <f>IF(G204="",FALSE(),IF(AND($C$18=RAW!$N$2,G204&lt;RAW!$N$7),TRUE(),IF(AND($C$18=RAW!$P$2,G204&lt;RAW!$P$8),TRUE(),IF(AND($C$18=RAW!$R$2,G204&lt;RAW!$R$7),TRUE(),IF(AND($C$18=RAW!$T$2,G204&gt;RAW!$T$5),TRUE(),IF(AND($C$18=RAW!$T$2,G204&lt;RAW!$T$10),TRUE(),IF(AND($C$18=RAW!$V$2,G204&gt;RAW!$V$5),TRUE(),IF(AND($C$18=RAW!$X$2,G204&lt;RAW!$X$8),TRUE(),IF(AND($C$18=RAW!$Z$2,G204&gt;RAW!$Z$5),TRUE(),IF(AND($C$18=RAW!$AB$2,G204&gt;RAW!$AB$8),TRUE(),FALSE()))))))))))</f>
        <v>0</v>
      </c>
    </row>
    <row r="205" spans="2:17" x14ac:dyDescent="0.15">
      <c r="C205" s="12">
        <v>2</v>
      </c>
      <c r="D205" s="26"/>
      <c r="E205" s="26"/>
      <c r="F205" s="27"/>
      <c r="G205" s="27"/>
      <c r="H205" s="26"/>
      <c r="Q205" s="4" t="b">
        <f>IF(G205="",FALSE(),IF(AND($C$18=RAW!$N$2,G205&lt;RAW!$N$7),TRUE(),IF(AND($C$18=RAW!$P$2,G205&lt;RAW!$P$8),TRUE(),IF(AND($C$18=RAW!$R$2,G205&lt;RAW!$R$7),TRUE(),IF(AND($C$18=RAW!$T$2,G205&gt;RAW!$T$5),TRUE(),IF(AND($C$18=RAW!$T$2,G205&lt;RAW!$T$10),TRUE(),IF(AND($C$18=RAW!$V$2,G205&gt;RAW!$V$5),TRUE(),IF(AND($C$18=RAW!$X$2,G205&lt;RAW!$X$8),TRUE(),IF(AND($C$18=RAW!$Z$2,G205&gt;RAW!$Z$5),TRUE(),IF(AND($C$18=RAW!$AB$2,G205&gt;RAW!$AB$8),TRUE(),FALSE()))))))))))</f>
        <v>0</v>
      </c>
    </row>
    <row r="206" spans="2:17" x14ac:dyDescent="0.15">
      <c r="C206" s="12">
        <v>3</v>
      </c>
      <c r="D206" s="26"/>
      <c r="E206" s="26"/>
      <c r="F206" s="27"/>
      <c r="G206" s="27"/>
      <c r="H206" s="26"/>
      <c r="Q206" s="4" t="b">
        <f>IF(G206="",FALSE(),IF(AND($C$18=RAW!$N$2,G206&lt;RAW!$N$7),TRUE(),IF(AND($C$18=RAW!$P$2,G206&lt;RAW!$P$8),TRUE(),IF(AND($C$18=RAW!$R$2,G206&lt;RAW!$R$7),TRUE(),IF(AND($C$18=RAW!$T$2,G206&gt;RAW!$T$5),TRUE(),IF(AND($C$18=RAW!$T$2,G206&lt;RAW!$T$10),TRUE(),IF(AND($C$18=RAW!$V$2,G206&gt;RAW!$V$5),TRUE(),IF(AND($C$18=RAW!$X$2,G206&lt;RAW!$X$8),TRUE(),IF(AND($C$18=RAW!$Z$2,G206&gt;RAW!$Z$5),TRUE(),IF(AND($C$18=RAW!$AB$2,G206&gt;RAW!$AB$8),TRUE(),FALSE()))))))))))</f>
        <v>0</v>
      </c>
    </row>
    <row r="207" spans="2:17" x14ac:dyDescent="0.15">
      <c r="C207" s="12">
        <v>4</v>
      </c>
      <c r="D207" s="26"/>
      <c r="E207" s="26"/>
      <c r="F207" s="27"/>
      <c r="G207" s="27"/>
      <c r="H207" s="26"/>
      <c r="Q207" s="4" t="b">
        <f>IF(G207="",FALSE(),IF(AND($C$18=RAW!$N$2,G207&lt;RAW!$N$7),TRUE(),IF(AND($C$18=RAW!$P$2,G207&lt;RAW!$P$8),TRUE(),IF(AND($C$18=RAW!$R$2,G207&lt;RAW!$R$7),TRUE(),IF(AND($C$18=RAW!$T$2,G207&gt;RAW!$T$5),TRUE(),IF(AND($C$18=RAW!$T$2,G207&lt;RAW!$T$10),TRUE(),IF(AND($C$18=RAW!$V$2,G207&gt;RAW!$V$5),TRUE(),IF(AND($C$18=RAW!$X$2,G207&lt;RAW!$X$8),TRUE(),IF(AND($C$18=RAW!$Z$2,G207&gt;RAW!$Z$5),TRUE(),IF(AND($C$18=RAW!$AB$2,G207&gt;RAW!$AB$8),TRUE(),FALSE()))))))))))</f>
        <v>0</v>
      </c>
    </row>
    <row r="208" spans="2:17" x14ac:dyDescent="0.15">
      <c r="C208" s="12">
        <v>5</v>
      </c>
      <c r="D208" s="26"/>
      <c r="E208" s="26"/>
      <c r="F208" s="27"/>
      <c r="G208" s="27"/>
      <c r="H208" s="26"/>
      <c r="Q208" s="4" t="b">
        <f>IF(G208="",FALSE(),IF(AND($C$18=RAW!$N$2,G208&lt;RAW!$N$7),TRUE(),IF(AND($C$18=RAW!$P$2,G208&lt;RAW!$P$8),TRUE(),IF(AND($C$18=RAW!$R$2,G208&lt;RAW!$R$7),TRUE(),IF(AND($C$18=RAW!$T$2,G208&gt;RAW!$T$5),TRUE(),IF(AND($C$18=RAW!$T$2,G208&lt;RAW!$T$10),TRUE(),IF(AND($C$18=RAW!$V$2,G208&gt;RAW!$V$5),TRUE(),IF(AND($C$18=RAW!$X$2,G208&lt;RAW!$X$8),TRUE(),IF(AND($C$18=RAW!$Z$2,G208&gt;RAW!$Z$5),TRUE(),IF(AND($C$18=RAW!$AB$2,G208&gt;RAW!$AB$8),TRUE(),FALSE()))))))))))</f>
        <v>0</v>
      </c>
    </row>
    <row r="209" spans="2:17" x14ac:dyDescent="0.15">
      <c r="C209" s="12">
        <v>6</v>
      </c>
      <c r="D209" s="26"/>
      <c r="E209" s="26"/>
      <c r="F209" s="27"/>
      <c r="G209" s="27"/>
      <c r="H209" s="26"/>
      <c r="Q209" s="4" t="b">
        <f>IF(G209="",FALSE(),IF(AND($C$18=RAW!$N$2,G209&lt;RAW!$N$7),TRUE(),IF(AND($C$18=RAW!$P$2,G209&lt;RAW!$P$8),TRUE(),IF(AND($C$18=RAW!$R$2,G209&lt;RAW!$R$7),TRUE(),IF(AND($C$18=RAW!$T$2,G209&gt;RAW!$T$5),TRUE(),IF(AND($C$18=RAW!$T$2,G209&lt;RAW!$T$10),TRUE(),IF(AND($C$18=RAW!$V$2,G209&gt;RAW!$V$5),TRUE(),IF(AND($C$18=RAW!$X$2,G209&lt;RAW!$X$8),TRUE(),IF(AND($C$18=RAW!$Z$2,G209&gt;RAW!$Z$5),TRUE(),IF(AND($C$18=RAW!$AB$2,G209&gt;RAW!$AB$8),TRUE(),FALSE()))))))))))</f>
        <v>0</v>
      </c>
    </row>
    <row r="210" spans="2:17" x14ac:dyDescent="0.15">
      <c r="C210" s="12">
        <v>7</v>
      </c>
      <c r="D210" s="26"/>
      <c r="E210" s="26"/>
      <c r="F210" s="27"/>
      <c r="G210" s="27"/>
      <c r="H210" s="26"/>
      <c r="Q210" s="4" t="b">
        <f>IF(G210="",FALSE(),IF(AND($C$18=RAW!$N$2,G210&lt;RAW!$N$7),TRUE(),IF(AND($C$18=RAW!$P$2,G210&lt;RAW!$P$8),TRUE(),IF(AND($C$18=RAW!$R$2,G210&lt;RAW!$R$7),TRUE(),IF(AND($C$18=RAW!$T$2,G210&gt;RAW!$T$5),TRUE(),IF(AND($C$18=RAW!$T$2,G210&lt;RAW!$T$10),TRUE(),IF(AND($C$18=RAW!$V$2,G210&gt;RAW!$V$5),TRUE(),IF(AND($C$18=RAW!$X$2,G210&lt;RAW!$X$8),TRUE(),IF(AND($C$18=RAW!$Z$2,G210&gt;RAW!$Z$5),TRUE(),IF(AND($C$18=RAW!$AB$2,G210&gt;RAW!$AB$8),TRUE(),FALSE()))))))))))</f>
        <v>0</v>
      </c>
    </row>
    <row r="211" spans="2:17" x14ac:dyDescent="0.15">
      <c r="C211" s="12">
        <v>8</v>
      </c>
      <c r="D211" s="26"/>
      <c r="E211" s="26"/>
      <c r="F211" s="27"/>
      <c r="G211" s="27"/>
      <c r="H211" s="26"/>
      <c r="Q211" s="4" t="b">
        <f>IF(G211="",FALSE(),IF(AND($C$18=RAW!$N$2,G211&lt;RAW!$N$7),TRUE(),IF(AND($C$18=RAW!$P$2,G211&lt;RAW!$P$8),TRUE(),IF(AND($C$18=RAW!$R$2,G211&lt;RAW!$R$7),TRUE(),IF(AND($C$18=RAW!$T$2,G211&gt;RAW!$T$5),TRUE(),IF(AND($C$18=RAW!$T$2,G211&lt;RAW!$T$10),TRUE(),IF(AND($C$18=RAW!$V$2,G211&gt;RAW!$V$5),TRUE(),IF(AND($C$18=RAW!$X$2,G211&lt;RAW!$X$8),TRUE(),IF(AND($C$18=RAW!$Z$2,G211&gt;RAW!$Z$5),TRUE(),IF(AND($C$18=RAW!$AB$2,G211&gt;RAW!$AB$8),TRUE(),FALSE()))))))))))</f>
        <v>0</v>
      </c>
    </row>
    <row r="212" spans="2:17" x14ac:dyDescent="0.15">
      <c r="C212" s="12">
        <v>9</v>
      </c>
      <c r="D212" s="26"/>
      <c r="E212" s="26"/>
      <c r="F212" s="27"/>
      <c r="G212" s="27"/>
      <c r="H212" s="26"/>
      <c r="Q212" s="4" t="b">
        <f>IF(G212="",FALSE(),IF(AND($C$18=RAW!$N$2,G212&lt;RAW!$N$7),TRUE(),IF(AND($C$18=RAW!$P$2,G212&lt;RAW!$P$8),TRUE(),IF(AND($C$18=RAW!$R$2,G212&lt;RAW!$R$7),TRUE(),IF(AND($C$18=RAW!$T$2,G212&gt;RAW!$T$5),TRUE(),IF(AND($C$18=RAW!$T$2,G212&lt;RAW!$T$10),TRUE(),IF(AND($C$18=RAW!$V$2,G212&gt;RAW!$V$5),TRUE(),IF(AND($C$18=RAW!$X$2,G212&lt;RAW!$X$8),TRUE(),IF(AND($C$18=RAW!$Z$2,G212&gt;RAW!$Z$5),TRUE(),IF(AND($C$18=RAW!$AB$2,G212&gt;RAW!$AB$8),TRUE(),FALSE()))))))))))</f>
        <v>0</v>
      </c>
    </row>
    <row r="213" spans="2:17" x14ac:dyDescent="0.15">
      <c r="C213" s="12">
        <v>10</v>
      </c>
      <c r="D213" s="26"/>
      <c r="E213" s="26"/>
      <c r="F213" s="27"/>
      <c r="G213" s="27"/>
      <c r="H213" s="26"/>
      <c r="Q213" s="4" t="b">
        <f>IF(G213="",FALSE(),IF(AND($C$18=RAW!$N$2,G213&lt;RAW!$N$7),TRUE(),IF(AND($C$18=RAW!$P$2,G213&lt;RAW!$P$8),TRUE(),IF(AND($C$18=RAW!$R$2,G213&lt;RAW!$R$7),TRUE(),IF(AND($C$18=RAW!$T$2,G213&gt;RAW!$T$5),TRUE(),IF(AND($C$18=RAW!$T$2,G213&lt;RAW!$T$10),TRUE(),IF(AND($C$18=RAW!$V$2,G213&gt;RAW!$V$5),TRUE(),IF(AND($C$18=RAW!$X$2,G213&lt;RAW!$X$8),TRUE(),IF(AND($C$18=RAW!$Z$2,G213&gt;RAW!$Z$5),TRUE(),IF(AND($C$18=RAW!$AB$2,G213&gt;RAW!$AB$8),TRUE(),FALSE()))))))))))</f>
        <v>0</v>
      </c>
    </row>
    <row r="214" spans="2:17" x14ac:dyDescent="0.15">
      <c r="C214" s="12">
        <v>11</v>
      </c>
      <c r="D214" s="26"/>
      <c r="E214" s="26"/>
      <c r="F214" s="27"/>
      <c r="G214" s="27"/>
      <c r="H214" s="26"/>
      <c r="Q214" s="4" t="b">
        <f>IF(G214="",FALSE(),IF(AND($C$18=RAW!$N$2,G214&lt;RAW!$N$7),TRUE(),IF(AND($C$18=RAW!$P$2,G214&lt;RAW!$P$8),TRUE(),IF(AND($C$18=RAW!$R$2,G214&lt;RAW!$R$7),TRUE(),IF(AND($C$18=RAW!$T$2,G214&gt;RAW!$T$5),TRUE(),IF(AND($C$18=RAW!$T$2,G214&lt;RAW!$T$10),TRUE(),IF(AND($C$18=RAW!$V$2,G214&gt;RAW!$V$5),TRUE(),IF(AND($C$18=RAW!$X$2,G214&lt;RAW!$X$8),TRUE(),IF(AND($C$18=RAW!$Z$2,G214&gt;RAW!$Z$5),TRUE(),IF(AND($C$18=RAW!$AB$2,G214&gt;RAW!$AB$8),TRUE(),FALSE()))))))))))</f>
        <v>0</v>
      </c>
    </row>
    <row r="215" spans="2:17" x14ac:dyDescent="0.15">
      <c r="C215" s="12">
        <v>12</v>
      </c>
      <c r="D215" s="26"/>
      <c r="E215" s="26"/>
      <c r="F215" s="27"/>
      <c r="G215" s="27"/>
      <c r="H215" s="26"/>
      <c r="Q215" s="4" t="b">
        <f>IF(G215="",FALSE(),IF(AND($C$18=RAW!$N$2,G215&lt;RAW!$N$7),TRUE(),IF(AND($C$18=RAW!$P$2,G215&lt;RAW!$P$8),TRUE(),IF(AND($C$18=RAW!$R$2,G215&lt;RAW!$R$7),TRUE(),IF(AND($C$18=RAW!$T$2,G215&gt;RAW!$T$5),TRUE(),IF(AND($C$18=RAW!$T$2,G215&lt;RAW!$T$10),TRUE(),IF(AND($C$18=RAW!$V$2,G215&gt;RAW!$V$5),TRUE(),IF(AND($C$18=RAW!$X$2,G215&lt;RAW!$X$8),TRUE(),IF(AND($C$18=RAW!$Z$2,G215&gt;RAW!$Z$5),TRUE(),IF(AND($C$18=RAW!$AB$2,G215&gt;RAW!$AB$8),TRUE(),FALSE()))))))))))</f>
        <v>0</v>
      </c>
    </row>
    <row r="216" spans="2:17" x14ac:dyDescent="0.15">
      <c r="C216" s="12">
        <v>13</v>
      </c>
      <c r="D216" s="26"/>
      <c r="E216" s="26"/>
      <c r="F216" s="27"/>
      <c r="G216" s="27"/>
      <c r="H216" s="26"/>
      <c r="Q216" s="4" t="b">
        <f>IF(G216="",FALSE(),IF(AND($C$18=RAW!$N$2,G216&lt;RAW!$N$7),TRUE(),IF(AND($C$18=RAW!$P$2,G216&lt;RAW!$P$8),TRUE(),IF(AND($C$18=RAW!$R$2,G216&lt;RAW!$R$7),TRUE(),IF(AND($C$18=RAW!$T$2,G216&gt;RAW!$T$5),TRUE(),IF(AND($C$18=RAW!$T$2,G216&lt;RAW!$T$10),TRUE(),IF(AND($C$18=RAW!$V$2,G216&gt;RAW!$V$5),TRUE(),IF(AND($C$18=RAW!$X$2,G216&lt;RAW!$X$8),TRUE(),IF(AND($C$18=RAW!$Z$2,G216&gt;RAW!$Z$5),TRUE(),IF(AND($C$18=RAW!$AB$2,G216&gt;RAW!$AB$8),TRUE(),FALSE()))))))))))</f>
        <v>0</v>
      </c>
    </row>
    <row r="217" spans="2:17" x14ac:dyDescent="0.15">
      <c r="C217" s="12">
        <v>14</v>
      </c>
      <c r="D217" s="26"/>
      <c r="E217" s="26"/>
      <c r="F217" s="27"/>
      <c r="G217" s="27"/>
      <c r="H217" s="26"/>
      <c r="Q217" s="4" t="b">
        <f>IF(G217="",FALSE(),IF(AND($C$18=RAW!$N$2,G217&lt;RAW!$N$7),TRUE(),IF(AND($C$18=RAW!$P$2,G217&lt;RAW!$P$8),TRUE(),IF(AND($C$18=RAW!$R$2,G217&lt;RAW!$R$7),TRUE(),IF(AND($C$18=RAW!$T$2,G217&gt;RAW!$T$5),TRUE(),IF(AND($C$18=RAW!$T$2,G217&lt;RAW!$T$10),TRUE(),IF(AND($C$18=RAW!$V$2,G217&gt;RAW!$V$5),TRUE(),IF(AND($C$18=RAW!$X$2,G217&lt;RAW!$X$8),TRUE(),IF(AND($C$18=RAW!$Z$2,G217&gt;RAW!$Z$5),TRUE(),IF(AND($C$18=RAW!$AB$2,G217&gt;RAW!$AB$8),TRUE(),FALSE()))))))))))</f>
        <v>0</v>
      </c>
    </row>
    <row r="218" spans="2:17" x14ac:dyDescent="0.15">
      <c r="C218" s="12">
        <v>15</v>
      </c>
      <c r="D218" s="26"/>
      <c r="E218" s="26"/>
      <c r="F218" s="27"/>
      <c r="G218" s="27"/>
      <c r="H218" s="26"/>
      <c r="Q218" s="4" t="b">
        <f>IF(G218="",FALSE(),IF(AND($C$18=RAW!$N$2,G218&lt;RAW!$N$7),TRUE(),IF(AND($C$18=RAW!$P$2,G218&lt;RAW!$P$8),TRUE(),IF(AND($C$18=RAW!$R$2,G218&lt;RAW!$R$7),TRUE(),IF(AND($C$18=RAW!$T$2,G218&gt;RAW!$T$5),TRUE(),IF(AND($C$18=RAW!$T$2,G218&lt;RAW!$T$10),TRUE(),IF(AND($C$18=RAW!$V$2,G218&gt;RAW!$V$5),TRUE(),IF(AND($C$18=RAW!$X$2,G218&lt;RAW!$X$8),TRUE(),IF(AND($C$18=RAW!$Z$2,G218&gt;RAW!$Z$5),TRUE(),IF(AND($C$18=RAW!$AB$2,G218&gt;RAW!$AB$8),TRUE(),FALSE()))))))))))</f>
        <v>0</v>
      </c>
    </row>
    <row r="219" spans="2:17" x14ac:dyDescent="0.15">
      <c r="C219" s="12">
        <v>16</v>
      </c>
      <c r="D219" s="26"/>
      <c r="E219" s="26"/>
      <c r="F219" s="27"/>
      <c r="G219" s="27"/>
      <c r="H219" s="26"/>
      <c r="Q219" s="4" t="b">
        <f>IF(G219="",FALSE(),IF(AND($C$18=RAW!$N$2,G219&lt;RAW!$N$7),TRUE(),IF(AND($C$18=RAW!$P$2,G219&lt;RAW!$P$8),TRUE(),IF(AND($C$18=RAW!$R$2,G219&lt;RAW!$R$7),TRUE(),IF(AND($C$18=RAW!$T$2,G219&gt;RAW!$T$5),TRUE(),IF(AND($C$18=RAW!$T$2,G219&lt;RAW!$T$10),TRUE(),IF(AND($C$18=RAW!$V$2,G219&gt;RAW!$V$5),TRUE(),IF(AND($C$18=RAW!$X$2,G219&lt;RAW!$X$8),TRUE(),IF(AND($C$18=RAW!$Z$2,G219&gt;RAW!$Z$5),TRUE(),IF(AND($C$18=RAW!$AB$2,G219&gt;RAW!$AB$8),TRUE(),FALSE()))))))))))</f>
        <v>0</v>
      </c>
    </row>
    <row r="221" spans="2:17" x14ac:dyDescent="0.15">
      <c r="B221" s="17" t="str">
        <f>IF(B19&lt;&gt;"",B19,"")</f>
        <v/>
      </c>
      <c r="D221" s="5" t="s">
        <v>14</v>
      </c>
      <c r="E221" s="5" t="s">
        <v>16</v>
      </c>
      <c r="F221" s="6" t="s">
        <v>70</v>
      </c>
      <c r="G221" s="6" t="s">
        <v>71</v>
      </c>
      <c r="H221" s="5" t="s">
        <v>72</v>
      </c>
    </row>
    <row r="222" spans="2:17" x14ac:dyDescent="0.15">
      <c r="C222" s="12">
        <v>1</v>
      </c>
      <c r="D222" s="26"/>
      <c r="E222" s="26"/>
      <c r="F222" s="27"/>
      <c r="G222" s="27"/>
      <c r="H222" s="26"/>
      <c r="Q222" s="59" t="b">
        <f>IF(G222="",FALSE(),IF(AND($C$19=RAW!$N$2,G222&lt;RAW!$N$7),TRUE(),IF(AND($C$19=RAW!$P$2,G222&lt;RAW!$P$8),TRUE(),IF(AND($C$19=RAW!$R$2,G222&lt;RAW!$R$7),TRUE(),IF(AND($C$19=RAW!$T$2,G222&gt;RAW!$T$5),TRUE(),IF(AND($C$19=RAW!$T$2,G222&lt;RAW!$T$10),TRUE(),IF(AND($C$19=RAW!$V$2,G222&gt;RAW!$V$5),TRUE(),IF(AND($C$19=RAW!$X$2,G222&lt;RAW!$X$8),TRUE(),IF(AND($C$19=RAW!$Z$2,G222&gt;RAW!$Z$5),TRUE(),IF(AND($C$19=RAW!$AB$2,G222&gt;RAW!$AB$8),TRUE(),FALSE()))))))))))</f>
        <v>0</v>
      </c>
    </row>
    <row r="223" spans="2:17" x14ac:dyDescent="0.15">
      <c r="C223" s="12">
        <v>2</v>
      </c>
      <c r="D223" s="26"/>
      <c r="E223" s="26"/>
      <c r="F223" s="27"/>
      <c r="G223" s="27"/>
      <c r="H223" s="26"/>
      <c r="Q223" s="4" t="b">
        <f>IF(G223="",FALSE(),IF(AND($C$19=RAW!$N$2,G223&lt;RAW!$N$7),TRUE(),IF(AND($C$19=RAW!$P$2,G223&lt;RAW!$P$8),TRUE(),IF(AND($C$19=RAW!$R$2,G223&lt;RAW!$R$7),TRUE(),IF(AND($C$19=RAW!$T$2,G223&gt;RAW!$T$5),TRUE(),IF(AND($C$19=RAW!$T$2,G223&lt;RAW!$T$10),TRUE(),IF(AND($C$19=RAW!$V$2,G223&gt;RAW!$V$5),TRUE(),IF(AND($C$19=RAW!$X$2,G223&lt;RAW!$X$8),TRUE(),IF(AND($C$19=RAW!$Z$2,G223&gt;RAW!$Z$5),TRUE(),IF(AND($C$19=RAW!$AB$2,G223&gt;RAW!$AB$8),TRUE(),FALSE()))))))))))</f>
        <v>0</v>
      </c>
    </row>
    <row r="224" spans="2:17" x14ac:dyDescent="0.15">
      <c r="C224" s="12">
        <v>3</v>
      </c>
      <c r="D224" s="26"/>
      <c r="E224" s="26"/>
      <c r="F224" s="27"/>
      <c r="G224" s="27"/>
      <c r="H224" s="26"/>
      <c r="Q224" s="4" t="b">
        <f>IF(G224="",FALSE(),IF(AND($C$19=RAW!$N$2,G224&lt;RAW!$N$7),TRUE(),IF(AND($C$19=RAW!$P$2,G224&lt;RAW!$P$8),TRUE(),IF(AND($C$19=RAW!$R$2,G224&lt;RAW!$R$7),TRUE(),IF(AND($C$19=RAW!$T$2,G224&gt;RAW!$T$5),TRUE(),IF(AND($C$19=RAW!$T$2,G224&lt;RAW!$T$10),TRUE(),IF(AND($C$19=RAW!$V$2,G224&gt;RAW!$V$5),TRUE(),IF(AND($C$19=RAW!$X$2,G224&lt;RAW!$X$8),TRUE(),IF(AND($C$19=RAW!$Z$2,G224&gt;RAW!$Z$5),TRUE(),IF(AND($C$19=RAW!$AB$2,G224&gt;RAW!$AB$8),TRUE(),FALSE()))))))))))</f>
        <v>0</v>
      </c>
    </row>
    <row r="225" spans="2:17" x14ac:dyDescent="0.15">
      <c r="C225" s="12">
        <v>4</v>
      </c>
      <c r="D225" s="26"/>
      <c r="E225" s="26"/>
      <c r="F225" s="27"/>
      <c r="G225" s="27"/>
      <c r="H225" s="26"/>
      <c r="Q225" s="4" t="b">
        <f>IF(G225="",FALSE(),IF(AND($C$19=RAW!$N$2,G225&lt;RAW!$N$7),TRUE(),IF(AND($C$19=RAW!$P$2,G225&lt;RAW!$P$8),TRUE(),IF(AND($C$19=RAW!$R$2,G225&lt;RAW!$R$7),TRUE(),IF(AND($C$19=RAW!$T$2,G225&gt;RAW!$T$5),TRUE(),IF(AND($C$19=RAW!$T$2,G225&lt;RAW!$T$10),TRUE(),IF(AND($C$19=RAW!$V$2,G225&gt;RAW!$V$5),TRUE(),IF(AND($C$19=RAW!$X$2,G225&lt;RAW!$X$8),TRUE(),IF(AND($C$19=RAW!$Z$2,G225&gt;RAW!$Z$5),TRUE(),IF(AND($C$19=RAW!$AB$2,G225&gt;RAW!$AB$8),TRUE(),FALSE()))))))))))</f>
        <v>0</v>
      </c>
    </row>
    <row r="226" spans="2:17" x14ac:dyDescent="0.15">
      <c r="C226" s="12">
        <v>5</v>
      </c>
      <c r="D226" s="26"/>
      <c r="E226" s="26"/>
      <c r="F226" s="27"/>
      <c r="G226" s="27"/>
      <c r="H226" s="26"/>
      <c r="Q226" s="4" t="b">
        <f>IF(G226="",FALSE(),IF(AND($C$19=RAW!$N$2,G226&lt;RAW!$N$7),TRUE(),IF(AND($C$19=RAW!$P$2,G226&lt;RAW!$P$8),TRUE(),IF(AND($C$19=RAW!$R$2,G226&lt;RAW!$R$7),TRUE(),IF(AND($C$19=RAW!$T$2,G226&gt;RAW!$T$5),TRUE(),IF(AND($C$19=RAW!$T$2,G226&lt;RAW!$T$10),TRUE(),IF(AND($C$19=RAW!$V$2,G226&gt;RAW!$V$5),TRUE(),IF(AND($C$19=RAW!$X$2,G226&lt;RAW!$X$8),TRUE(),IF(AND($C$19=RAW!$Z$2,G226&gt;RAW!$Z$5),TRUE(),IF(AND($C$19=RAW!$AB$2,G226&gt;RAW!$AB$8),TRUE(),FALSE()))))))))))</f>
        <v>0</v>
      </c>
    </row>
    <row r="227" spans="2:17" x14ac:dyDescent="0.15">
      <c r="C227" s="12">
        <v>6</v>
      </c>
      <c r="D227" s="26"/>
      <c r="E227" s="26"/>
      <c r="F227" s="27"/>
      <c r="G227" s="27"/>
      <c r="H227" s="26"/>
      <c r="Q227" s="4" t="b">
        <f>IF(G227="",FALSE(),IF(AND($C$19=RAW!$N$2,G227&lt;RAW!$N$7),TRUE(),IF(AND($C$19=RAW!$P$2,G227&lt;RAW!$P$8),TRUE(),IF(AND($C$19=RAW!$R$2,G227&lt;RAW!$R$7),TRUE(),IF(AND($C$19=RAW!$T$2,G227&gt;RAW!$T$5),TRUE(),IF(AND($C$19=RAW!$T$2,G227&lt;RAW!$T$10),TRUE(),IF(AND($C$19=RAW!$V$2,G227&gt;RAW!$V$5),TRUE(),IF(AND($C$19=RAW!$X$2,G227&lt;RAW!$X$8),TRUE(),IF(AND($C$19=RAW!$Z$2,G227&gt;RAW!$Z$5),TRUE(),IF(AND($C$19=RAW!$AB$2,G227&gt;RAW!$AB$8),TRUE(),FALSE()))))))))))</f>
        <v>0</v>
      </c>
    </row>
    <row r="228" spans="2:17" x14ac:dyDescent="0.15">
      <c r="C228" s="12">
        <v>7</v>
      </c>
      <c r="D228" s="26"/>
      <c r="E228" s="26"/>
      <c r="F228" s="27"/>
      <c r="G228" s="27"/>
      <c r="H228" s="26"/>
      <c r="Q228" s="4" t="b">
        <f>IF(G228="",FALSE(),IF(AND($C$19=RAW!$N$2,G228&lt;RAW!$N$7),TRUE(),IF(AND($C$19=RAW!$P$2,G228&lt;RAW!$P$8),TRUE(),IF(AND($C$19=RAW!$R$2,G228&lt;RAW!$R$7),TRUE(),IF(AND($C$19=RAW!$T$2,G228&gt;RAW!$T$5),TRUE(),IF(AND($C$19=RAW!$T$2,G228&lt;RAW!$T$10),TRUE(),IF(AND($C$19=RAW!$V$2,G228&gt;RAW!$V$5),TRUE(),IF(AND($C$19=RAW!$X$2,G228&lt;RAW!$X$8),TRUE(),IF(AND($C$19=RAW!$Z$2,G228&gt;RAW!$Z$5),TRUE(),IF(AND($C$19=RAW!$AB$2,G228&gt;RAW!$AB$8),TRUE(),FALSE()))))))))))</f>
        <v>0</v>
      </c>
    </row>
    <row r="229" spans="2:17" x14ac:dyDescent="0.15">
      <c r="C229" s="12">
        <v>8</v>
      </c>
      <c r="D229" s="26"/>
      <c r="E229" s="26"/>
      <c r="F229" s="27"/>
      <c r="G229" s="27"/>
      <c r="H229" s="26"/>
      <c r="Q229" s="4" t="b">
        <f>IF(G229="",FALSE(),IF(AND($C$19=RAW!$N$2,G229&lt;RAW!$N$7),TRUE(),IF(AND($C$19=RAW!$P$2,G229&lt;RAW!$P$8),TRUE(),IF(AND($C$19=RAW!$R$2,G229&lt;RAW!$R$7),TRUE(),IF(AND($C$19=RAW!$T$2,G229&gt;RAW!$T$5),TRUE(),IF(AND($C$19=RAW!$T$2,G229&lt;RAW!$T$10),TRUE(),IF(AND($C$19=RAW!$V$2,G229&gt;RAW!$V$5),TRUE(),IF(AND($C$19=RAW!$X$2,G229&lt;RAW!$X$8),TRUE(),IF(AND($C$19=RAW!$Z$2,G229&gt;RAW!$Z$5),TRUE(),IF(AND($C$19=RAW!$AB$2,G229&gt;RAW!$AB$8),TRUE(),FALSE()))))))))))</f>
        <v>0</v>
      </c>
    </row>
    <row r="230" spans="2:17" x14ac:dyDescent="0.15">
      <c r="C230" s="12">
        <v>9</v>
      </c>
      <c r="D230" s="26"/>
      <c r="E230" s="26"/>
      <c r="F230" s="27"/>
      <c r="G230" s="27"/>
      <c r="H230" s="26"/>
      <c r="Q230" s="4" t="b">
        <f>IF(G230="",FALSE(),IF(AND($C$19=RAW!$N$2,G230&lt;RAW!$N$7),TRUE(),IF(AND($C$19=RAW!$P$2,G230&lt;RAW!$P$8),TRUE(),IF(AND($C$19=RAW!$R$2,G230&lt;RAW!$R$7),TRUE(),IF(AND($C$19=RAW!$T$2,G230&gt;RAW!$T$5),TRUE(),IF(AND($C$19=RAW!$T$2,G230&lt;RAW!$T$10),TRUE(),IF(AND($C$19=RAW!$V$2,G230&gt;RAW!$V$5),TRUE(),IF(AND($C$19=RAW!$X$2,G230&lt;RAW!$X$8),TRUE(),IF(AND($C$19=RAW!$Z$2,G230&gt;RAW!$Z$5),TRUE(),IF(AND($C$19=RAW!$AB$2,G230&gt;RAW!$AB$8),TRUE(),FALSE()))))))))))</f>
        <v>0</v>
      </c>
    </row>
    <row r="231" spans="2:17" x14ac:dyDescent="0.15">
      <c r="C231" s="12">
        <v>10</v>
      </c>
      <c r="D231" s="26"/>
      <c r="E231" s="26"/>
      <c r="F231" s="27"/>
      <c r="G231" s="27"/>
      <c r="H231" s="26"/>
      <c r="Q231" s="4" t="b">
        <f>IF(G231="",FALSE(),IF(AND($C$19=RAW!$N$2,G231&lt;RAW!$N$7),TRUE(),IF(AND($C$19=RAW!$P$2,G231&lt;RAW!$P$8),TRUE(),IF(AND($C$19=RAW!$R$2,G231&lt;RAW!$R$7),TRUE(),IF(AND($C$19=RAW!$T$2,G231&gt;RAW!$T$5),TRUE(),IF(AND($C$19=RAW!$T$2,G231&lt;RAW!$T$10),TRUE(),IF(AND($C$19=RAW!$V$2,G231&gt;RAW!$V$5),TRUE(),IF(AND($C$19=RAW!$X$2,G231&lt;RAW!$X$8),TRUE(),IF(AND($C$19=RAW!$Z$2,G231&gt;RAW!$Z$5),TRUE(),IF(AND($C$19=RAW!$AB$2,G231&gt;RAW!$AB$8),TRUE(),FALSE()))))))))))</f>
        <v>0</v>
      </c>
    </row>
    <row r="232" spans="2:17" x14ac:dyDescent="0.15">
      <c r="C232" s="12">
        <v>11</v>
      </c>
      <c r="D232" s="26"/>
      <c r="E232" s="26"/>
      <c r="F232" s="27"/>
      <c r="G232" s="27"/>
      <c r="H232" s="26"/>
      <c r="Q232" s="4" t="b">
        <f>IF(G232="",FALSE(),IF(AND($C$19=RAW!$N$2,G232&lt;RAW!$N$7),TRUE(),IF(AND($C$19=RAW!$P$2,G232&lt;RAW!$P$8),TRUE(),IF(AND($C$19=RAW!$R$2,G232&lt;RAW!$R$7),TRUE(),IF(AND($C$19=RAW!$T$2,G232&gt;RAW!$T$5),TRUE(),IF(AND($C$19=RAW!$T$2,G232&lt;RAW!$T$10),TRUE(),IF(AND($C$19=RAW!$V$2,G232&gt;RAW!$V$5),TRUE(),IF(AND($C$19=RAW!$X$2,G232&lt;RAW!$X$8),TRUE(),IF(AND($C$19=RAW!$Z$2,G232&gt;RAW!$Z$5),TRUE(),IF(AND($C$19=RAW!$AB$2,G232&gt;RAW!$AB$8),TRUE(),FALSE()))))))))))</f>
        <v>0</v>
      </c>
    </row>
    <row r="233" spans="2:17" x14ac:dyDescent="0.15">
      <c r="C233" s="12">
        <v>12</v>
      </c>
      <c r="D233" s="26"/>
      <c r="E233" s="26"/>
      <c r="F233" s="27"/>
      <c r="G233" s="27"/>
      <c r="H233" s="26"/>
      <c r="Q233" s="4" t="b">
        <f>IF(G233="",FALSE(),IF(AND($C$19=RAW!$N$2,G233&lt;RAW!$N$7),TRUE(),IF(AND($C$19=RAW!$P$2,G233&lt;RAW!$P$8),TRUE(),IF(AND($C$19=RAW!$R$2,G233&lt;RAW!$R$7),TRUE(),IF(AND($C$19=RAW!$T$2,G233&gt;RAW!$T$5),TRUE(),IF(AND($C$19=RAW!$T$2,G233&lt;RAW!$T$10),TRUE(),IF(AND($C$19=RAW!$V$2,G233&gt;RAW!$V$5),TRUE(),IF(AND($C$19=RAW!$X$2,G233&lt;RAW!$X$8),TRUE(),IF(AND($C$19=RAW!$Z$2,G233&gt;RAW!$Z$5),TRUE(),IF(AND($C$19=RAW!$AB$2,G233&gt;RAW!$AB$8),TRUE(),FALSE()))))))))))</f>
        <v>0</v>
      </c>
    </row>
    <row r="234" spans="2:17" x14ac:dyDescent="0.15">
      <c r="C234" s="12">
        <v>13</v>
      </c>
      <c r="D234" s="26"/>
      <c r="E234" s="26"/>
      <c r="F234" s="27"/>
      <c r="G234" s="27"/>
      <c r="H234" s="26"/>
      <c r="Q234" s="4" t="b">
        <f>IF(G234="",FALSE(),IF(AND($C$19=RAW!$N$2,G234&lt;RAW!$N$7),TRUE(),IF(AND($C$19=RAW!$P$2,G234&lt;RAW!$P$8),TRUE(),IF(AND($C$19=RAW!$R$2,G234&lt;RAW!$R$7),TRUE(),IF(AND($C$19=RAW!$T$2,G234&gt;RAW!$T$5),TRUE(),IF(AND($C$19=RAW!$T$2,G234&lt;RAW!$T$10),TRUE(),IF(AND($C$19=RAW!$V$2,G234&gt;RAW!$V$5),TRUE(),IF(AND($C$19=RAW!$X$2,G234&lt;RAW!$X$8),TRUE(),IF(AND($C$19=RAW!$Z$2,G234&gt;RAW!$Z$5),TRUE(),IF(AND($C$19=RAW!$AB$2,G234&gt;RAW!$AB$8),TRUE(),FALSE()))))))))))</f>
        <v>0</v>
      </c>
    </row>
    <row r="235" spans="2:17" x14ac:dyDescent="0.15">
      <c r="C235" s="12">
        <v>14</v>
      </c>
      <c r="D235" s="26"/>
      <c r="E235" s="26"/>
      <c r="F235" s="27"/>
      <c r="G235" s="27"/>
      <c r="H235" s="26"/>
      <c r="Q235" s="4" t="b">
        <f>IF(G235="",FALSE(),IF(AND($C$19=RAW!$N$2,G235&lt;RAW!$N$7),TRUE(),IF(AND($C$19=RAW!$P$2,G235&lt;RAW!$P$8),TRUE(),IF(AND($C$19=RAW!$R$2,G235&lt;RAW!$R$7),TRUE(),IF(AND($C$19=RAW!$T$2,G235&gt;RAW!$T$5),TRUE(),IF(AND($C$19=RAW!$T$2,G235&lt;RAW!$T$10),TRUE(),IF(AND($C$19=RAW!$V$2,G235&gt;RAW!$V$5),TRUE(),IF(AND($C$19=RAW!$X$2,G235&lt;RAW!$X$8),TRUE(),IF(AND($C$19=RAW!$Z$2,G235&gt;RAW!$Z$5),TRUE(),IF(AND($C$19=RAW!$AB$2,G235&gt;RAW!$AB$8),TRUE(),FALSE()))))))))))</f>
        <v>0</v>
      </c>
    </row>
    <row r="236" spans="2:17" x14ac:dyDescent="0.15">
      <c r="C236" s="12">
        <v>15</v>
      </c>
      <c r="D236" s="26"/>
      <c r="E236" s="26"/>
      <c r="F236" s="27"/>
      <c r="G236" s="27"/>
      <c r="H236" s="26"/>
      <c r="Q236" s="4" t="b">
        <f>IF(G236="",FALSE(),IF(AND($C$19=RAW!$N$2,G236&lt;RAW!$N$7),TRUE(),IF(AND($C$19=RAW!$P$2,G236&lt;RAW!$P$8),TRUE(),IF(AND($C$19=RAW!$R$2,G236&lt;RAW!$R$7),TRUE(),IF(AND($C$19=RAW!$T$2,G236&gt;RAW!$T$5),TRUE(),IF(AND($C$19=RAW!$T$2,G236&lt;RAW!$T$10),TRUE(),IF(AND($C$19=RAW!$V$2,G236&gt;RAW!$V$5),TRUE(),IF(AND($C$19=RAW!$X$2,G236&lt;RAW!$X$8),TRUE(),IF(AND($C$19=RAW!$Z$2,G236&gt;RAW!$Z$5),TRUE(),IF(AND($C$19=RAW!$AB$2,G236&gt;RAW!$AB$8),TRUE(),FALSE()))))))))))</f>
        <v>0</v>
      </c>
    </row>
    <row r="237" spans="2:17" x14ac:dyDescent="0.15">
      <c r="C237" s="12">
        <v>16</v>
      </c>
      <c r="D237" s="26"/>
      <c r="E237" s="26"/>
      <c r="F237" s="27"/>
      <c r="G237" s="27"/>
      <c r="H237" s="26"/>
      <c r="Q237" s="4" t="b">
        <f>IF(G237="",FALSE(),IF(AND($C$19=RAW!$N$2,G237&lt;RAW!$N$7),TRUE(),IF(AND($C$19=RAW!$P$2,G237&lt;RAW!$P$8),TRUE(),IF(AND($C$19=RAW!$R$2,G237&lt;RAW!$R$7),TRUE(),IF(AND($C$19=RAW!$T$2,G237&gt;RAW!$T$5),TRUE(),IF(AND($C$19=RAW!$T$2,G237&lt;RAW!$T$10),TRUE(),IF(AND($C$19=RAW!$V$2,G237&gt;RAW!$V$5),TRUE(),IF(AND($C$19=RAW!$X$2,G237&lt;RAW!$X$8),TRUE(),IF(AND($C$19=RAW!$Z$2,G237&gt;RAW!$Z$5),TRUE(),IF(AND($C$19=RAW!$AB$2,G237&gt;RAW!$AB$8),TRUE(),FALSE()))))))))))</f>
        <v>0</v>
      </c>
    </row>
    <row r="239" spans="2:17" x14ac:dyDescent="0.15">
      <c r="B239" s="17" t="str">
        <f>IF(B20&lt;&gt;"",B20,"")</f>
        <v/>
      </c>
      <c r="D239" s="5" t="s">
        <v>14</v>
      </c>
      <c r="E239" s="5" t="s">
        <v>16</v>
      </c>
      <c r="F239" s="6" t="s">
        <v>70</v>
      </c>
      <c r="G239" s="6" t="s">
        <v>71</v>
      </c>
      <c r="H239" s="5" t="s">
        <v>72</v>
      </c>
    </row>
    <row r="240" spans="2:17" x14ac:dyDescent="0.15">
      <c r="C240" s="12">
        <v>1</v>
      </c>
      <c r="D240" s="26"/>
      <c r="E240" s="26"/>
      <c r="F240" s="27"/>
      <c r="G240" s="27"/>
      <c r="H240" s="26"/>
      <c r="Q240" s="59" t="b">
        <f>IF(G240="",FALSE(),IF(AND($C$20=RAW!$N$2,G240&lt;RAW!$N$7),TRUE(),IF(AND($C$20=RAW!$P$2,G240&lt;RAW!$P$8),TRUE(),IF(AND($C$20=RAW!$R$2,G240&lt;RAW!$R$7),TRUE(),IF(AND($C$20=RAW!$T$2,G240&gt;RAW!$T$5),TRUE(),IF(AND($C$20=RAW!$T$2,G240&lt;RAW!$T$10),TRUE(),IF(AND($C$20=RAW!$V$2,G240&gt;RAW!$V$5),TRUE(),IF(AND($C$20=RAW!$X$2,G240&lt;RAW!$X$8),TRUE(),IF(AND($C$20=RAW!$Z$2,G240&gt;RAW!$Z$5),TRUE(),IF(AND($C$20=RAW!$AB$2,G240&gt;RAW!$AB$8),TRUE(),FALSE()))))))))))</f>
        <v>0</v>
      </c>
    </row>
    <row r="241" spans="3:17" x14ac:dyDescent="0.15">
      <c r="C241" s="12">
        <v>2</v>
      </c>
      <c r="D241" s="26"/>
      <c r="E241" s="26"/>
      <c r="F241" s="27"/>
      <c r="G241" s="27"/>
      <c r="H241" s="26"/>
      <c r="Q241" s="4" t="b">
        <f>IF(G241="",FALSE(),IF(AND($C$20=RAW!$N$2,G241&lt;RAW!$N$7),TRUE(),IF(AND($C$20=RAW!$P$2,G241&lt;RAW!$P$8),TRUE(),IF(AND($C$20=RAW!$R$2,G241&lt;RAW!$R$7),TRUE(),IF(AND($C$20=RAW!$T$2,G241&gt;RAW!$T$5),TRUE(),IF(AND($C$20=RAW!$T$2,G241&lt;RAW!$T$10),TRUE(),IF(AND($C$20=RAW!$V$2,G241&gt;RAW!$V$5),TRUE(),IF(AND($C$20=RAW!$X$2,G241&lt;RAW!$X$8),TRUE(),IF(AND($C$20=RAW!$Z$2,G241&gt;RAW!$Z$5),TRUE(),IF(AND($C$20=RAW!$AB$2,G241&gt;RAW!$AB$8),TRUE(),FALSE()))))))))))</f>
        <v>0</v>
      </c>
    </row>
    <row r="242" spans="3:17" x14ac:dyDescent="0.15">
      <c r="C242" s="12">
        <v>3</v>
      </c>
      <c r="D242" s="26"/>
      <c r="E242" s="26"/>
      <c r="F242" s="27"/>
      <c r="G242" s="27"/>
      <c r="H242" s="26"/>
      <c r="Q242" s="4" t="b">
        <f>IF(G242="",FALSE(),IF(AND($C$20=RAW!$N$2,G242&lt;RAW!$N$7),TRUE(),IF(AND($C$20=RAW!$P$2,G242&lt;RAW!$P$8),TRUE(),IF(AND($C$20=RAW!$R$2,G242&lt;RAW!$R$7),TRUE(),IF(AND($C$20=RAW!$T$2,G242&gt;RAW!$T$5),TRUE(),IF(AND($C$20=RAW!$T$2,G242&lt;RAW!$T$10),TRUE(),IF(AND($C$20=RAW!$V$2,G242&gt;RAW!$V$5),TRUE(),IF(AND($C$20=RAW!$X$2,G242&lt;RAW!$X$8),TRUE(),IF(AND($C$20=RAW!$Z$2,G242&gt;RAW!$Z$5),TRUE(),IF(AND($C$20=RAW!$AB$2,G242&gt;RAW!$AB$8),TRUE(),FALSE()))))))))))</f>
        <v>0</v>
      </c>
    </row>
    <row r="243" spans="3:17" x14ac:dyDescent="0.15">
      <c r="C243" s="12">
        <v>4</v>
      </c>
      <c r="D243" s="26"/>
      <c r="E243" s="26"/>
      <c r="F243" s="27"/>
      <c r="G243" s="27"/>
      <c r="H243" s="26"/>
      <c r="Q243" s="4" t="b">
        <f>IF(G243="",FALSE(),IF(AND($C$20=RAW!$N$2,G243&lt;RAW!$N$7),TRUE(),IF(AND($C$20=RAW!$P$2,G243&lt;RAW!$P$8),TRUE(),IF(AND($C$20=RAW!$R$2,G243&lt;RAW!$R$7),TRUE(),IF(AND($C$20=RAW!$T$2,G243&gt;RAW!$T$5),TRUE(),IF(AND($C$20=RAW!$T$2,G243&lt;RAW!$T$10),TRUE(),IF(AND($C$20=RAW!$V$2,G243&gt;RAW!$V$5),TRUE(),IF(AND($C$20=RAW!$X$2,G243&lt;RAW!$X$8),TRUE(),IF(AND($C$20=RAW!$Z$2,G243&gt;RAW!$Z$5),TRUE(),IF(AND($C$20=RAW!$AB$2,G243&gt;RAW!$AB$8),TRUE(),FALSE()))))))))))</f>
        <v>0</v>
      </c>
    </row>
    <row r="244" spans="3:17" x14ac:dyDescent="0.15">
      <c r="C244" s="12">
        <v>5</v>
      </c>
      <c r="D244" s="26"/>
      <c r="E244" s="26"/>
      <c r="F244" s="27"/>
      <c r="G244" s="27"/>
      <c r="H244" s="26"/>
      <c r="Q244" s="4" t="b">
        <f>IF(G244="",FALSE(),IF(AND($C$20=RAW!$N$2,G244&lt;RAW!$N$7),TRUE(),IF(AND($C$20=RAW!$P$2,G244&lt;RAW!$P$8),TRUE(),IF(AND($C$20=RAW!$R$2,G244&lt;RAW!$R$7),TRUE(),IF(AND($C$20=RAW!$T$2,G244&gt;RAW!$T$5),TRUE(),IF(AND($C$20=RAW!$T$2,G244&lt;RAW!$T$10),TRUE(),IF(AND($C$20=RAW!$V$2,G244&gt;RAW!$V$5),TRUE(),IF(AND($C$20=RAW!$X$2,G244&lt;RAW!$X$8),TRUE(),IF(AND($C$20=RAW!$Z$2,G244&gt;RAW!$Z$5),TRUE(),IF(AND($C$20=RAW!$AB$2,G244&gt;RAW!$AB$8),TRUE(),FALSE()))))))))))</f>
        <v>0</v>
      </c>
    </row>
    <row r="245" spans="3:17" x14ac:dyDescent="0.15">
      <c r="C245" s="12">
        <v>6</v>
      </c>
      <c r="D245" s="26"/>
      <c r="E245" s="26"/>
      <c r="F245" s="27"/>
      <c r="G245" s="27"/>
      <c r="H245" s="26"/>
      <c r="Q245" s="4" t="b">
        <f>IF(G245="",FALSE(),IF(AND($C$20=RAW!$N$2,G245&lt;RAW!$N$7),TRUE(),IF(AND($C$20=RAW!$P$2,G245&lt;RAW!$P$8),TRUE(),IF(AND($C$20=RAW!$R$2,G245&lt;RAW!$R$7),TRUE(),IF(AND($C$20=RAW!$T$2,G245&gt;RAW!$T$5),TRUE(),IF(AND($C$20=RAW!$T$2,G245&lt;RAW!$T$10),TRUE(),IF(AND($C$20=RAW!$V$2,G245&gt;RAW!$V$5),TRUE(),IF(AND($C$20=RAW!$X$2,G245&lt;RAW!$X$8),TRUE(),IF(AND($C$20=RAW!$Z$2,G245&gt;RAW!$Z$5),TRUE(),IF(AND($C$20=RAW!$AB$2,G245&gt;RAW!$AB$8),TRUE(),FALSE()))))))))))</f>
        <v>0</v>
      </c>
    </row>
    <row r="246" spans="3:17" x14ac:dyDescent="0.15">
      <c r="C246" s="12">
        <v>7</v>
      </c>
      <c r="D246" s="26"/>
      <c r="E246" s="26"/>
      <c r="F246" s="27"/>
      <c r="G246" s="27"/>
      <c r="H246" s="26"/>
      <c r="Q246" s="4" t="b">
        <f>IF(G246="",FALSE(),IF(AND($C$20=RAW!$N$2,G246&lt;RAW!$N$7),TRUE(),IF(AND($C$20=RAW!$P$2,G246&lt;RAW!$P$8),TRUE(),IF(AND($C$20=RAW!$R$2,G246&lt;RAW!$R$7),TRUE(),IF(AND($C$20=RAW!$T$2,G246&gt;RAW!$T$5),TRUE(),IF(AND($C$20=RAW!$T$2,G246&lt;RAW!$T$10),TRUE(),IF(AND($C$20=RAW!$V$2,G246&gt;RAW!$V$5),TRUE(),IF(AND($C$20=RAW!$X$2,G246&lt;RAW!$X$8),TRUE(),IF(AND($C$20=RAW!$Z$2,G246&gt;RAW!$Z$5),TRUE(),IF(AND($C$20=RAW!$AB$2,G246&gt;RAW!$AB$8),TRUE(),FALSE()))))))))))</f>
        <v>0</v>
      </c>
    </row>
    <row r="247" spans="3:17" x14ac:dyDescent="0.15">
      <c r="C247" s="12">
        <v>8</v>
      </c>
      <c r="D247" s="26"/>
      <c r="E247" s="26"/>
      <c r="F247" s="27"/>
      <c r="G247" s="27"/>
      <c r="H247" s="26"/>
      <c r="Q247" s="4" t="b">
        <f>IF(G247="",FALSE(),IF(AND($C$20=RAW!$N$2,G247&lt;RAW!$N$7),TRUE(),IF(AND($C$20=RAW!$P$2,G247&lt;RAW!$P$8),TRUE(),IF(AND($C$20=RAW!$R$2,G247&lt;RAW!$R$7),TRUE(),IF(AND($C$20=RAW!$T$2,G247&gt;RAW!$T$5),TRUE(),IF(AND($C$20=RAW!$T$2,G247&lt;RAW!$T$10),TRUE(),IF(AND($C$20=RAW!$V$2,G247&gt;RAW!$V$5),TRUE(),IF(AND($C$20=RAW!$X$2,G247&lt;RAW!$X$8),TRUE(),IF(AND($C$20=RAW!$Z$2,G247&gt;RAW!$Z$5),TRUE(),IF(AND($C$20=RAW!$AB$2,G247&gt;RAW!$AB$8),TRUE(),FALSE()))))))))))</f>
        <v>0</v>
      </c>
    </row>
    <row r="248" spans="3:17" x14ac:dyDescent="0.15">
      <c r="C248" s="12">
        <v>9</v>
      </c>
      <c r="D248" s="26"/>
      <c r="E248" s="26"/>
      <c r="F248" s="27"/>
      <c r="G248" s="27"/>
      <c r="H248" s="26"/>
      <c r="Q248" s="4" t="b">
        <f>IF(G248="",FALSE(),IF(AND($C$20=RAW!$N$2,G248&lt;RAW!$N$7),TRUE(),IF(AND($C$20=RAW!$P$2,G248&lt;RAW!$P$8),TRUE(),IF(AND($C$20=RAW!$R$2,G248&lt;RAW!$R$7),TRUE(),IF(AND($C$20=RAW!$T$2,G248&gt;RAW!$T$5),TRUE(),IF(AND($C$20=RAW!$T$2,G248&lt;RAW!$T$10),TRUE(),IF(AND($C$20=RAW!$V$2,G248&gt;RAW!$V$5),TRUE(),IF(AND($C$20=RAW!$X$2,G248&lt;RAW!$X$8),TRUE(),IF(AND($C$20=RAW!$Z$2,G248&gt;RAW!$Z$5),TRUE(),IF(AND($C$20=RAW!$AB$2,G248&gt;RAW!$AB$8),TRUE(),FALSE()))))))))))</f>
        <v>0</v>
      </c>
    </row>
    <row r="249" spans="3:17" x14ac:dyDescent="0.15">
      <c r="C249" s="12">
        <v>10</v>
      </c>
      <c r="D249" s="26"/>
      <c r="E249" s="26"/>
      <c r="F249" s="27"/>
      <c r="G249" s="27"/>
      <c r="H249" s="26"/>
      <c r="Q249" s="4" t="b">
        <f>IF(G249="",FALSE(),IF(AND($C$20=RAW!$N$2,G249&lt;RAW!$N$7),TRUE(),IF(AND($C$20=RAW!$P$2,G249&lt;RAW!$P$8),TRUE(),IF(AND($C$20=RAW!$R$2,G249&lt;RAW!$R$7),TRUE(),IF(AND($C$20=RAW!$T$2,G249&gt;RAW!$T$5),TRUE(),IF(AND($C$20=RAW!$T$2,G249&lt;RAW!$T$10),TRUE(),IF(AND($C$20=RAW!$V$2,G249&gt;RAW!$V$5),TRUE(),IF(AND($C$20=RAW!$X$2,G249&lt;RAW!$X$8),TRUE(),IF(AND($C$20=RAW!$Z$2,G249&gt;RAW!$Z$5),TRUE(),IF(AND($C$20=RAW!$AB$2,G249&gt;RAW!$AB$8),TRUE(),FALSE()))))))))))</f>
        <v>0</v>
      </c>
    </row>
    <row r="250" spans="3:17" x14ac:dyDescent="0.15">
      <c r="C250" s="12">
        <v>11</v>
      </c>
      <c r="D250" s="26"/>
      <c r="E250" s="26"/>
      <c r="F250" s="27"/>
      <c r="G250" s="27"/>
      <c r="H250" s="26"/>
      <c r="Q250" s="4" t="b">
        <f>IF(G250="",FALSE(),IF(AND($C$20=RAW!$N$2,G250&lt;RAW!$N$7),TRUE(),IF(AND($C$20=RAW!$P$2,G250&lt;RAW!$P$8),TRUE(),IF(AND($C$20=RAW!$R$2,G250&lt;RAW!$R$7),TRUE(),IF(AND($C$20=RAW!$T$2,G250&gt;RAW!$T$5),TRUE(),IF(AND($C$20=RAW!$T$2,G250&lt;RAW!$T$10),TRUE(),IF(AND($C$20=RAW!$V$2,G250&gt;RAW!$V$5),TRUE(),IF(AND($C$20=RAW!$X$2,G250&lt;RAW!$X$8),TRUE(),IF(AND($C$20=RAW!$Z$2,G250&gt;RAW!$Z$5),TRUE(),IF(AND($C$20=RAW!$AB$2,G250&gt;RAW!$AB$8),TRUE(),FALSE()))))))))))</f>
        <v>0</v>
      </c>
    </row>
    <row r="251" spans="3:17" x14ac:dyDescent="0.15">
      <c r="C251" s="12">
        <v>12</v>
      </c>
      <c r="D251" s="26"/>
      <c r="E251" s="26"/>
      <c r="F251" s="27"/>
      <c r="G251" s="27"/>
      <c r="H251" s="26"/>
      <c r="Q251" s="4" t="b">
        <f>IF(G251="",FALSE(),IF(AND($C$20=RAW!$N$2,G251&lt;RAW!$N$7),TRUE(),IF(AND($C$20=RAW!$P$2,G251&lt;RAW!$P$8),TRUE(),IF(AND($C$20=RAW!$R$2,G251&lt;RAW!$R$7),TRUE(),IF(AND($C$20=RAW!$T$2,G251&gt;RAW!$T$5),TRUE(),IF(AND($C$20=RAW!$T$2,G251&lt;RAW!$T$10),TRUE(),IF(AND($C$20=RAW!$V$2,G251&gt;RAW!$V$5),TRUE(),IF(AND($C$20=RAW!$X$2,G251&lt;RAW!$X$8),TRUE(),IF(AND($C$20=RAW!$Z$2,G251&gt;RAW!$Z$5),TRUE(),IF(AND($C$20=RAW!$AB$2,G251&gt;RAW!$AB$8),TRUE(),FALSE()))))))))))</f>
        <v>0</v>
      </c>
    </row>
    <row r="252" spans="3:17" x14ac:dyDescent="0.15">
      <c r="C252" s="12">
        <v>13</v>
      </c>
      <c r="D252" s="26"/>
      <c r="E252" s="26"/>
      <c r="F252" s="27"/>
      <c r="G252" s="27"/>
      <c r="H252" s="26"/>
      <c r="Q252" s="4" t="b">
        <f>IF(G252="",FALSE(),IF(AND($C$20=RAW!$N$2,G252&lt;RAW!$N$7),TRUE(),IF(AND($C$20=RAW!$P$2,G252&lt;RAW!$P$8),TRUE(),IF(AND($C$20=RAW!$R$2,G252&lt;RAW!$R$7),TRUE(),IF(AND($C$20=RAW!$T$2,G252&gt;RAW!$T$5),TRUE(),IF(AND($C$20=RAW!$T$2,G252&lt;RAW!$T$10),TRUE(),IF(AND($C$20=RAW!$V$2,G252&gt;RAW!$V$5),TRUE(),IF(AND($C$20=RAW!$X$2,G252&lt;RAW!$X$8),TRUE(),IF(AND($C$20=RAW!$Z$2,G252&gt;RAW!$Z$5),TRUE(),IF(AND($C$20=RAW!$AB$2,G252&gt;RAW!$AB$8),TRUE(),FALSE()))))))))))</f>
        <v>0</v>
      </c>
    </row>
    <row r="253" spans="3:17" x14ac:dyDescent="0.15">
      <c r="C253" s="12">
        <v>14</v>
      </c>
      <c r="D253" s="26"/>
      <c r="E253" s="26"/>
      <c r="F253" s="27"/>
      <c r="G253" s="27"/>
      <c r="H253" s="26"/>
      <c r="Q253" s="4" t="b">
        <f>IF(G253="",FALSE(),IF(AND($C$20=RAW!$N$2,G253&lt;RAW!$N$7),TRUE(),IF(AND($C$20=RAW!$P$2,G253&lt;RAW!$P$8),TRUE(),IF(AND($C$20=RAW!$R$2,G253&lt;RAW!$R$7),TRUE(),IF(AND($C$20=RAW!$T$2,G253&gt;RAW!$T$5),TRUE(),IF(AND($C$20=RAW!$T$2,G253&lt;RAW!$T$10),TRUE(),IF(AND($C$20=RAW!$V$2,G253&gt;RAW!$V$5),TRUE(),IF(AND($C$20=RAW!$X$2,G253&lt;RAW!$X$8),TRUE(),IF(AND($C$20=RAW!$Z$2,G253&gt;RAW!$Z$5),TRUE(),IF(AND($C$20=RAW!$AB$2,G253&gt;RAW!$AB$8),TRUE(),FALSE()))))))))))</f>
        <v>0</v>
      </c>
    </row>
    <row r="254" spans="3:17" x14ac:dyDescent="0.15">
      <c r="C254" s="12">
        <v>15</v>
      </c>
      <c r="D254" s="26"/>
      <c r="E254" s="26"/>
      <c r="F254" s="27"/>
      <c r="G254" s="27"/>
      <c r="H254" s="26"/>
      <c r="Q254" s="4" t="b">
        <f>IF(G254="",FALSE(),IF(AND($C$20=RAW!$N$2,G254&lt;RAW!$N$7),TRUE(),IF(AND($C$20=RAW!$P$2,G254&lt;RAW!$P$8),TRUE(),IF(AND($C$20=RAW!$R$2,G254&lt;RAW!$R$7),TRUE(),IF(AND($C$20=RAW!$T$2,G254&gt;RAW!$T$5),TRUE(),IF(AND($C$20=RAW!$T$2,G254&lt;RAW!$T$10),TRUE(),IF(AND($C$20=RAW!$V$2,G254&gt;RAW!$V$5),TRUE(),IF(AND($C$20=RAW!$X$2,G254&lt;RAW!$X$8),TRUE(),IF(AND($C$20=RAW!$Z$2,G254&gt;RAW!$Z$5),TRUE(),IF(AND($C$20=RAW!$AB$2,G254&gt;RAW!$AB$8),TRUE(),FALSE()))))))))))</f>
        <v>0</v>
      </c>
    </row>
    <row r="255" spans="3:17" x14ac:dyDescent="0.15">
      <c r="C255" s="12">
        <v>16</v>
      </c>
      <c r="D255" s="26"/>
      <c r="E255" s="26"/>
      <c r="F255" s="27"/>
      <c r="G255" s="27"/>
      <c r="H255" s="26"/>
      <c r="Q255" s="4" t="b">
        <f>IF(G255="",FALSE(),IF(AND($C$20=RAW!$N$2,G255&lt;RAW!$N$7),TRUE(),IF(AND($C$20=RAW!$P$2,G255&lt;RAW!$P$8),TRUE(),IF(AND($C$20=RAW!$R$2,G255&lt;RAW!$R$7),TRUE(),IF(AND($C$20=RAW!$T$2,G255&gt;RAW!$T$5),TRUE(),IF(AND($C$20=RAW!$T$2,G255&lt;RAW!$T$10),TRUE(),IF(AND($C$20=RAW!$V$2,G255&gt;RAW!$V$5),TRUE(),IF(AND($C$20=RAW!$X$2,G255&lt;RAW!$X$8),TRUE(),IF(AND($C$20=RAW!$Z$2,G255&gt;RAW!$Z$5),TRUE(),IF(AND($C$20=RAW!$AB$2,G255&gt;RAW!$AB$8),TRUE(),FALSE()))))))))))</f>
        <v>0</v>
      </c>
    </row>
  </sheetData>
  <sheetProtection algorithmName="SHA-512" hashValue="nusAl709/J7KfH7bpSZgoH2u8/cc4WRjmfw0JNwDe9UWyahFVPM5y0ZqjARK/HVcIxC16d/KFgxB6iLGI78Zkw==" saltValue="YX0LsY/YBIEhNHK52Zh/JQ==" spinCount="100000" sheet="1" objects="1" scenarios="1"/>
  <mergeCells count="3">
    <mergeCell ref="E4:J4"/>
    <mergeCell ref="E2:J2"/>
    <mergeCell ref="E3:J3"/>
  </mergeCells>
  <phoneticPr fontId="16" type="noConversion"/>
  <conditionalFormatting sqref="C8:C20">
    <cfRule type="expression" dxfId="73" priority="24">
      <formula>N8&lt;&gt;O8</formula>
    </cfRule>
  </conditionalFormatting>
  <conditionalFormatting sqref="E24">
    <cfRule type="expression" dxfId="72" priority="52">
      <formula>$T$8&lt;&gt;$U$8</formula>
    </cfRule>
    <cfRule type="expression" dxfId="71" priority="51">
      <formula>R12&lt;&gt;S12</formula>
    </cfRule>
  </conditionalFormatting>
  <conditionalFormatting sqref="E42">
    <cfRule type="expression" dxfId="70" priority="50">
      <formula>$T$8&lt;&gt;$U$8</formula>
    </cfRule>
    <cfRule type="expression" dxfId="69" priority="49">
      <formula>R31&lt;&gt;S31</formula>
    </cfRule>
  </conditionalFormatting>
  <conditionalFormatting sqref="E60">
    <cfRule type="expression" dxfId="68" priority="48">
      <formula>$T$8&lt;&gt;$U$8</formula>
    </cfRule>
    <cfRule type="expression" dxfId="67" priority="47">
      <formula>R49&lt;&gt;S49</formula>
    </cfRule>
  </conditionalFormatting>
  <conditionalFormatting sqref="E78">
    <cfRule type="expression" dxfId="66" priority="46">
      <formula>$T$8&lt;&gt;$U$8</formula>
    </cfRule>
    <cfRule type="expression" dxfId="65" priority="45">
      <formula>R67&lt;&gt;S67</formula>
    </cfRule>
  </conditionalFormatting>
  <conditionalFormatting sqref="E96">
    <cfRule type="expression" dxfId="64" priority="44">
      <formula>$T$8&lt;&gt;$U$8</formula>
    </cfRule>
    <cfRule type="expression" dxfId="63" priority="43">
      <formula>R85&lt;&gt;S85</formula>
    </cfRule>
  </conditionalFormatting>
  <conditionalFormatting sqref="E114">
    <cfRule type="expression" dxfId="62" priority="42">
      <formula>$T$8&lt;&gt;$U$8</formula>
    </cfRule>
    <cfRule type="expression" dxfId="61" priority="41">
      <formula>R103&lt;&gt;S103</formula>
    </cfRule>
  </conditionalFormatting>
  <conditionalFormatting sqref="E132">
    <cfRule type="expression" dxfId="60" priority="40">
      <formula>$T$8&lt;&gt;$U$8</formula>
    </cfRule>
    <cfRule type="expression" dxfId="59" priority="39">
      <formula>R122&lt;&gt;S122</formula>
    </cfRule>
  </conditionalFormatting>
  <conditionalFormatting sqref="E150">
    <cfRule type="expression" dxfId="58" priority="38">
      <formula>$T$8&lt;&gt;$U$8</formula>
    </cfRule>
    <cfRule type="expression" dxfId="57" priority="37">
      <formula>R140&lt;&gt;S140</formula>
    </cfRule>
  </conditionalFormatting>
  <conditionalFormatting sqref="E168">
    <cfRule type="expression" dxfId="56" priority="36">
      <formula>$T$8&lt;&gt;$U$8</formula>
    </cfRule>
    <cfRule type="expression" dxfId="55" priority="35">
      <formula>R158&lt;&gt;S158</formula>
    </cfRule>
  </conditionalFormatting>
  <conditionalFormatting sqref="E186">
    <cfRule type="expression" dxfId="54" priority="33">
      <formula>R176&lt;&gt;S176</formula>
    </cfRule>
    <cfRule type="expression" dxfId="53" priority="34">
      <formula>$T$8&lt;&gt;$U$8</formula>
    </cfRule>
  </conditionalFormatting>
  <conditionalFormatting sqref="E204">
    <cfRule type="expression" dxfId="52" priority="32">
      <formula>$T$8&lt;&gt;$U$8</formula>
    </cfRule>
    <cfRule type="expression" dxfId="51" priority="31">
      <formula>R194&lt;&gt;S194</formula>
    </cfRule>
  </conditionalFormatting>
  <conditionalFormatting sqref="E222">
    <cfRule type="expression" dxfId="50" priority="30">
      <formula>$T$8&lt;&gt;$U$8</formula>
    </cfRule>
    <cfRule type="expression" dxfId="49" priority="29">
      <formula>R212&lt;&gt;S212</formula>
    </cfRule>
  </conditionalFormatting>
  <conditionalFormatting sqref="E240">
    <cfRule type="expression" dxfId="48" priority="28">
      <formula>$T$8&lt;&gt;$U$8</formula>
    </cfRule>
    <cfRule type="expression" dxfId="47" priority="27">
      <formula>R230&lt;&gt;S230</formula>
    </cfRule>
  </conditionalFormatting>
  <conditionalFormatting sqref="G24:G39">
    <cfRule type="expression" dxfId="46" priority="13">
      <formula>Q24</formula>
    </cfRule>
  </conditionalFormatting>
  <conditionalFormatting sqref="G42:G57">
    <cfRule type="expression" dxfId="45" priority="12">
      <formula>Q42</formula>
    </cfRule>
  </conditionalFormatting>
  <conditionalFormatting sqref="G60:G75">
    <cfRule type="expression" dxfId="44" priority="11">
      <formula>Q60</formula>
    </cfRule>
  </conditionalFormatting>
  <conditionalFormatting sqref="G78:G93">
    <cfRule type="expression" dxfId="43" priority="10">
      <formula>Q78</formula>
    </cfRule>
  </conditionalFormatting>
  <conditionalFormatting sqref="G96:G111">
    <cfRule type="expression" dxfId="42" priority="9">
      <formula>Q96</formula>
    </cfRule>
  </conditionalFormatting>
  <conditionalFormatting sqref="G114:G129">
    <cfRule type="expression" dxfId="41" priority="8">
      <formula>Q114</formula>
    </cfRule>
  </conditionalFormatting>
  <conditionalFormatting sqref="G132:G147">
    <cfRule type="expression" dxfId="40" priority="7">
      <formula>Q132</formula>
    </cfRule>
  </conditionalFormatting>
  <conditionalFormatting sqref="G150:G165">
    <cfRule type="expression" dxfId="39" priority="6">
      <formula>Q150</formula>
    </cfRule>
  </conditionalFormatting>
  <conditionalFormatting sqref="G168:G183">
    <cfRule type="expression" dxfId="38" priority="5">
      <formula>Q168</formula>
    </cfRule>
  </conditionalFormatting>
  <conditionalFormatting sqref="G186:G201">
    <cfRule type="expression" dxfId="37" priority="4">
      <formula>Q186</formula>
    </cfRule>
  </conditionalFormatting>
  <conditionalFormatting sqref="G204:G219">
    <cfRule type="expression" dxfId="36" priority="3">
      <formula>Q204</formula>
    </cfRule>
  </conditionalFormatting>
  <conditionalFormatting sqref="G222:G237">
    <cfRule type="expression" dxfId="35" priority="2">
      <formula>Q222</formula>
    </cfRule>
  </conditionalFormatting>
  <conditionalFormatting sqref="G240:G255">
    <cfRule type="expression" dxfId="34" priority="1">
      <formula>Q240</formula>
    </cfRule>
  </conditionalFormatting>
  <dataValidations count="13">
    <dataValidation type="list" allowBlank="1" showInputMessage="1" showErrorMessage="1" sqref="G240:G255" xr:uid="{06142378-91FA-4579-A1E0-47DFD070188A}">
      <formula1>INDIRECT($P$20)</formula1>
    </dataValidation>
    <dataValidation type="list" allowBlank="1" showInputMessage="1" showErrorMessage="1" sqref="G24:G39" xr:uid="{3F48759D-FEDB-47DF-A93E-601085FDFD56}">
      <formula1>INDIRECT($P$8)</formula1>
    </dataValidation>
    <dataValidation type="list" allowBlank="1" showInputMessage="1" showErrorMessage="1" sqref="G42:G57" xr:uid="{069EE1F0-FFF9-4F70-A51C-F689CCF94433}">
      <formula1>INDIRECT($P$9)</formula1>
    </dataValidation>
    <dataValidation type="list" allowBlank="1" showInputMessage="1" showErrorMessage="1" sqref="G60:G75" xr:uid="{20910493-7146-46C7-9D54-A12F03107A27}">
      <formula1>INDIRECT($P$10)</formula1>
    </dataValidation>
    <dataValidation type="list" allowBlank="1" showInputMessage="1" showErrorMessage="1" sqref="G78:G93" xr:uid="{F0DB65E0-0FA1-429B-8D97-A74962CACF1E}">
      <formula1>INDIRECT($P$11)</formula1>
    </dataValidation>
    <dataValidation type="list" allowBlank="1" showInputMessage="1" showErrorMessage="1" sqref="G96:G111" xr:uid="{2708132B-87DA-44F3-8AFC-D95EF0EDBA0D}">
      <formula1>INDIRECT($P$12)</formula1>
    </dataValidation>
    <dataValidation type="list" allowBlank="1" showInputMessage="1" showErrorMessage="1" sqref="G114:G129" xr:uid="{4E418C4E-E056-47B9-96D8-06BA4C6AA2EE}">
      <formula1>INDIRECT($P$13)</formula1>
    </dataValidation>
    <dataValidation type="list" allowBlank="1" showInputMessage="1" showErrorMessage="1" sqref="G132:G147" xr:uid="{6CF3F7B9-B36C-45D2-9274-D0BC4282C9D3}">
      <formula1>INDIRECT($P$14)</formula1>
    </dataValidation>
    <dataValidation type="list" allowBlank="1" showInputMessage="1" showErrorMessage="1" sqref="G150:G165" xr:uid="{EEDCB299-696E-4C54-813D-D440525D56DB}">
      <formula1>INDIRECT($P$15)</formula1>
    </dataValidation>
    <dataValidation type="list" allowBlank="1" showInputMessage="1" showErrorMessage="1" sqref="G168:G183" xr:uid="{A7F1ED6C-78C1-4CBC-B298-8C069BB7880A}">
      <formula1>INDIRECT($P$16)</formula1>
    </dataValidation>
    <dataValidation type="list" allowBlank="1" showInputMessage="1" showErrorMessage="1" sqref="G186:G201" xr:uid="{78C0AF55-060D-4D61-9A77-D8AFC6E076F5}">
      <formula1>INDIRECT($P$17)</formula1>
    </dataValidation>
    <dataValidation type="list" allowBlank="1" showInputMessage="1" showErrorMessage="1" sqref="G204:G219" xr:uid="{834F3E84-54C2-47FC-8D37-618354851BA8}">
      <formula1>INDIRECT($P$18)</formula1>
    </dataValidation>
    <dataValidation type="list" allowBlank="1" showInputMessage="1" showErrorMessage="1" sqref="G222:G237" xr:uid="{2CAEA849-E566-4CAB-BE8E-9FD9C3566656}">
      <formula1>INDIRECT($P$19)</formula1>
    </dataValidation>
  </dataValidations>
  <pageMargins left="0.7" right="0.7" top="0.78740157499999996" bottom="0.78740157499999996" header="0.3" footer="0.3"/>
  <pageSetup paperSize="9"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extLst>
    <ext xmlns:x14="http://schemas.microsoft.com/office/spreadsheetml/2009/9/main" uri="{CCE6A557-97BC-4b89-ADB6-D9C93CAAB3DF}">
      <x14:dataValidations xmlns:xm="http://schemas.microsoft.com/office/excel/2006/main" count="3">
        <x14:dataValidation type="list" allowBlank="1" showInputMessage="1" showErrorMessage="1" xr:uid="{36F58AE8-4A24-49E8-97AD-85F974670D14}">
          <x14:formula1>
            <xm:f>RAW!$D$3:$D$10</xm:f>
          </x14:formula1>
          <xm:sqref>C8:C20</xm:sqref>
        </x14:dataValidation>
        <x14:dataValidation type="list" allowBlank="1" showInputMessage="1" showErrorMessage="1" xr:uid="{AB7766BA-3F04-43E7-BAFB-E8825C161C49}">
          <x14:formula1>
            <xm:f>RAW!$G$3</xm:f>
          </x14:formula1>
          <xm:sqref>D8:K20</xm:sqref>
        </x14:dataValidation>
        <x14:dataValidation type="list" allowBlank="1" showInputMessage="1" showErrorMessage="1" xr:uid="{690DCC44-9087-4B8F-B009-0A5829AF8246}">
          <x14:formula1>
            <xm:f>RAW!$M$3:$M$4</xm:f>
          </x14:formula1>
          <xm:sqref>F24:F39 F240:F255 F222:F237 F204:F219 F186:F201 F168:F183 F150:F165 F132:F147 F114:F129 F96:F111 F78:F93 F60:F75 F42:F57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2:AH91"/>
  <sheetViews>
    <sheetView topLeftCell="A8" zoomScale="131" zoomScaleNormal="100" workbookViewId="0">
      <selection activeCell="D20" sqref="D20"/>
    </sheetView>
  </sheetViews>
  <sheetFormatPr baseColWidth="10" defaultColWidth="10.83203125" defaultRowHeight="14" x14ac:dyDescent="0.15"/>
  <cols>
    <col min="1" max="1" width="2.5" style="121" customWidth="1"/>
    <col min="2" max="2" width="61" style="121" bestFit="1" customWidth="1"/>
    <col min="3" max="3" width="2.5" style="121" customWidth="1"/>
    <col min="4" max="4" width="12.83203125" style="121" bestFit="1" customWidth="1"/>
    <col min="5" max="5" width="19.5" style="121" bestFit="1" customWidth="1"/>
    <col min="6" max="6" width="10.1640625" style="121" bestFit="1" customWidth="1"/>
    <col min="7" max="7" width="21" style="121" bestFit="1" customWidth="1"/>
    <col min="8" max="8" width="15.5" style="121" bestFit="1" customWidth="1"/>
    <col min="9" max="9" width="22.5" style="121" bestFit="1" customWidth="1"/>
    <col min="10" max="10" width="16.5" style="121" bestFit="1" customWidth="1"/>
    <col min="11" max="11" width="7.5" style="121" bestFit="1" customWidth="1"/>
    <col min="12" max="12" width="14.83203125" style="121" bestFit="1" customWidth="1"/>
    <col min="13" max="13" width="14.83203125" style="121" customWidth="1"/>
    <col min="14" max="14" width="10.83203125" style="121"/>
    <col min="15" max="15" width="2.5" style="121" customWidth="1"/>
    <col min="16" max="16" width="12.5" style="121" bestFit="1" customWidth="1"/>
    <col min="17" max="17" width="2.5" style="121" customWidth="1"/>
    <col min="18" max="18" width="12.5" style="121" bestFit="1" customWidth="1"/>
    <col min="19" max="19" width="2.5" style="121" customWidth="1"/>
    <col min="20" max="20" width="12.6640625" style="121" bestFit="1" customWidth="1"/>
    <col min="21" max="21" width="2.5" style="121" customWidth="1"/>
    <col min="22" max="22" width="12.6640625" style="121" bestFit="1" customWidth="1"/>
    <col min="23" max="23" width="2.5" style="121" customWidth="1"/>
    <col min="24" max="24" width="12.6640625" style="121" bestFit="1" customWidth="1"/>
    <col min="25" max="25" width="2.5" style="121" customWidth="1"/>
    <col min="26" max="26" width="12.6640625" style="121" bestFit="1" customWidth="1"/>
    <col min="27" max="27" width="2.5" style="121" customWidth="1"/>
    <col min="28" max="28" width="12.6640625" style="121" bestFit="1" customWidth="1"/>
    <col min="29" max="29" width="2.5" style="121" customWidth="1"/>
    <col min="30" max="30" width="11.5" style="121" bestFit="1" customWidth="1"/>
    <col min="31" max="31" width="2.5" style="121" customWidth="1"/>
    <col min="32" max="32" width="11.5" style="121" bestFit="1" customWidth="1"/>
    <col min="33" max="33" width="2.5" style="121" customWidth="1"/>
    <col min="34" max="34" width="15" style="121" bestFit="1" customWidth="1"/>
    <col min="35" max="35" width="2.5" style="121" customWidth="1"/>
    <col min="36" max="16384" width="10.83203125" style="121"/>
  </cols>
  <sheetData>
    <row r="2" spans="2:34" x14ac:dyDescent="0.15">
      <c r="B2" s="120" t="s">
        <v>73</v>
      </c>
      <c r="D2" s="120" t="s">
        <v>60</v>
      </c>
      <c r="E2" s="120" t="s">
        <v>74</v>
      </c>
      <c r="F2" s="120" t="s">
        <v>53</v>
      </c>
      <c r="G2" s="120" t="s">
        <v>75</v>
      </c>
      <c r="H2" s="120" t="s">
        <v>76</v>
      </c>
      <c r="I2" s="120" t="s">
        <v>22</v>
      </c>
      <c r="J2" s="120" t="s">
        <v>77</v>
      </c>
      <c r="K2" s="120" t="s">
        <v>54</v>
      </c>
      <c r="L2" s="120" t="s">
        <v>28</v>
      </c>
      <c r="M2" s="120" t="s">
        <v>70</v>
      </c>
      <c r="N2" s="120" t="s">
        <v>78</v>
      </c>
      <c r="P2" s="120" t="s">
        <v>79</v>
      </c>
      <c r="R2" s="120" t="s">
        <v>80</v>
      </c>
      <c r="T2" s="120" t="s">
        <v>81</v>
      </c>
      <c r="V2" s="120" t="s">
        <v>82</v>
      </c>
      <c r="X2" s="120" t="s">
        <v>83</v>
      </c>
      <c r="Z2" s="120" t="s">
        <v>84</v>
      </c>
      <c r="AB2" s="120" t="s">
        <v>85</v>
      </c>
      <c r="AD2" s="120" t="s">
        <v>86</v>
      </c>
      <c r="AE2" s="120"/>
      <c r="AF2" s="120" t="s">
        <v>87</v>
      </c>
      <c r="AG2" s="120"/>
      <c r="AH2" s="120" t="s">
        <v>88</v>
      </c>
    </row>
    <row r="3" spans="2:34" x14ac:dyDescent="0.15">
      <c r="B3" s="121" t="s">
        <v>89</v>
      </c>
      <c r="D3" s="122" t="s">
        <v>78</v>
      </c>
      <c r="E3" s="121">
        <v>4</v>
      </c>
      <c r="F3" s="121" t="s">
        <v>90</v>
      </c>
      <c r="G3" s="121">
        <v>1</v>
      </c>
      <c r="H3" s="121">
        <v>0</v>
      </c>
      <c r="I3" s="121">
        <v>0</v>
      </c>
      <c r="J3" s="121">
        <v>0</v>
      </c>
      <c r="K3" s="121" t="s">
        <v>91</v>
      </c>
      <c r="L3" s="121" t="s">
        <v>92</v>
      </c>
      <c r="M3" s="121" t="s">
        <v>93</v>
      </c>
      <c r="N3" s="121">
        <f ca="1">YEAR(TODAY())-6</f>
        <v>2020</v>
      </c>
      <c r="P3" s="121">
        <f ca="1">YEAR(TODAY())-8</f>
        <v>2018</v>
      </c>
      <c r="R3" s="121">
        <f ca="1">YEAR(TODAY())-12</f>
        <v>2014</v>
      </c>
      <c r="T3" s="121">
        <f ca="1">YEAR(TODAY())-12</f>
        <v>2014</v>
      </c>
      <c r="V3" s="121">
        <f ca="1">YEAR(TODAY())-16</f>
        <v>2010</v>
      </c>
      <c r="X3" s="121">
        <f ca="1">YEAR(TODAY())-14</f>
        <v>2012</v>
      </c>
      <c r="Z3" s="121">
        <f ca="1">YEAR(TODAY())-16</f>
        <v>2010</v>
      </c>
      <c r="AB3" s="121">
        <f ca="1">YEAR(TODAY())-25</f>
        <v>2001</v>
      </c>
      <c r="AD3" s="121">
        <f ca="1">YEAR(TODAY())-8</f>
        <v>2018</v>
      </c>
      <c r="AF3" s="121">
        <f ca="1">YEAR(TODAY())-8</f>
        <v>2018</v>
      </c>
      <c r="AH3" s="121">
        <f ca="1">YEAR(TODAY())-6</f>
        <v>2020</v>
      </c>
    </row>
    <row r="4" spans="2:34" x14ac:dyDescent="0.15">
      <c r="D4" s="122" t="s">
        <v>79</v>
      </c>
      <c r="E4" s="121">
        <v>4</v>
      </c>
      <c r="F4" s="121" t="s">
        <v>94</v>
      </c>
      <c r="H4" s="121">
        <v>1</v>
      </c>
      <c r="I4" s="121">
        <v>1</v>
      </c>
      <c r="J4" s="121">
        <v>1</v>
      </c>
      <c r="K4" s="121" t="s">
        <v>95</v>
      </c>
      <c r="L4" s="121" t="s">
        <v>96</v>
      </c>
      <c r="M4" s="121" t="s">
        <v>97</v>
      </c>
      <c r="N4" s="121">
        <f ca="1">YEAR(TODAY())-7</f>
        <v>2019</v>
      </c>
      <c r="P4" s="121">
        <f ca="1">YEAR(TODAY())-9</f>
        <v>2017</v>
      </c>
      <c r="R4" s="121">
        <f ca="1">YEAR(TODAY())-13</f>
        <v>2013</v>
      </c>
      <c r="T4" s="121">
        <f ca="1">YEAR(TODAY())-13</f>
        <v>2013</v>
      </c>
      <c r="V4" s="121">
        <f ca="1">YEAR(TODAY())-17</f>
        <v>2009</v>
      </c>
      <c r="X4" s="121">
        <f ca="1">YEAR(TODAY())-15</f>
        <v>2011</v>
      </c>
      <c r="Z4" s="121">
        <f ca="1">YEAR(TODAY())-17</f>
        <v>2009</v>
      </c>
      <c r="AB4" s="121">
        <f ca="1">YEAR(TODAY())-26</f>
        <v>2000</v>
      </c>
      <c r="AD4" s="121">
        <f ca="1">YEAR(TODAY())-9</f>
        <v>2017</v>
      </c>
      <c r="AF4" s="121">
        <f ca="1">YEAR(TODAY())-9</f>
        <v>2017</v>
      </c>
      <c r="AH4" s="121">
        <f ca="1">YEAR(TODAY())-7</f>
        <v>2019</v>
      </c>
    </row>
    <row r="5" spans="2:34" x14ac:dyDescent="0.15">
      <c r="B5" s="120" t="s">
        <v>98</v>
      </c>
      <c r="D5" s="122" t="s">
        <v>80</v>
      </c>
      <c r="E5" s="121">
        <v>4</v>
      </c>
      <c r="F5" s="121" t="s">
        <v>99</v>
      </c>
      <c r="H5" s="121">
        <v>2</v>
      </c>
      <c r="I5" s="121">
        <v>2</v>
      </c>
      <c r="J5" s="121">
        <v>2</v>
      </c>
      <c r="N5" s="121">
        <f ca="1">YEAR(TODAY())-8</f>
        <v>2018</v>
      </c>
      <c r="P5" s="121">
        <f ca="1">YEAR(TODAY())-10</f>
        <v>2016</v>
      </c>
      <c r="R5" s="121">
        <f ca="1">YEAR(TODAY())-14</f>
        <v>2012</v>
      </c>
      <c r="T5" s="121">
        <f ca="1">YEAR(TODAY())-14</f>
        <v>2012</v>
      </c>
      <c r="V5" s="121">
        <f ca="1">YEAR(TODAY())-18</f>
        <v>2008</v>
      </c>
      <c r="X5" s="121">
        <f ca="1">YEAR(TODAY())-16</f>
        <v>2010</v>
      </c>
      <c r="Z5" s="121">
        <f ca="1">YEAR(TODAY())-18</f>
        <v>2008</v>
      </c>
      <c r="AB5" s="121">
        <f ca="1">YEAR(TODAY())-27</f>
        <v>1999</v>
      </c>
      <c r="AD5" s="121">
        <f ca="1">YEAR(TODAY())-10</f>
        <v>2016</v>
      </c>
      <c r="AF5" s="121">
        <f ca="1">YEAR(TODAY())-10</f>
        <v>2016</v>
      </c>
      <c r="AH5" s="121">
        <f ca="1">YEAR(TODAY())-8</f>
        <v>2018</v>
      </c>
    </row>
    <row r="6" spans="2:34" x14ac:dyDescent="0.15">
      <c r="B6" s="121" t="s">
        <v>100</v>
      </c>
      <c r="D6" s="121" t="s">
        <v>81</v>
      </c>
      <c r="E6" s="121">
        <v>4</v>
      </c>
      <c r="F6" s="121" t="s">
        <v>101</v>
      </c>
      <c r="H6" s="121">
        <v>3</v>
      </c>
      <c r="I6" s="121">
        <v>3</v>
      </c>
      <c r="J6" s="121">
        <v>3</v>
      </c>
      <c r="N6" s="121">
        <f ca="1">YEAR(TODAY())-9</f>
        <v>2017</v>
      </c>
      <c r="P6" s="121">
        <f ca="1">YEAR(TODAY())-11</f>
        <v>2015</v>
      </c>
      <c r="R6" s="121">
        <f ca="1">YEAR(TODAY())-15</f>
        <v>2011</v>
      </c>
      <c r="T6" s="121">
        <f ca="1">YEAR(TODAY())-15</f>
        <v>2011</v>
      </c>
      <c r="X6" s="121">
        <f ca="1">YEAR(TODAY())-17</f>
        <v>2009</v>
      </c>
      <c r="AB6" s="121">
        <f ca="1">YEAR(TODAY())-28</f>
        <v>1998</v>
      </c>
      <c r="AD6" s="121">
        <f ca="1">YEAR(TODAY())-11</f>
        <v>2015</v>
      </c>
      <c r="AF6" s="121">
        <f ca="1">YEAR(TODAY())-11</f>
        <v>2015</v>
      </c>
      <c r="AH6" s="121">
        <f ca="1">YEAR(TODAY())-9</f>
        <v>2017</v>
      </c>
    </row>
    <row r="7" spans="2:34" x14ac:dyDescent="0.15">
      <c r="D7" s="121" t="s">
        <v>82</v>
      </c>
      <c r="E7" s="121">
        <v>4</v>
      </c>
      <c r="F7" s="121" t="s">
        <v>102</v>
      </c>
      <c r="H7" s="121">
        <v>4</v>
      </c>
      <c r="I7" s="121">
        <v>4</v>
      </c>
      <c r="J7" s="121">
        <v>4</v>
      </c>
      <c r="N7" s="121">
        <f ca="1">YEAR(TODAY())-10</f>
        <v>2016</v>
      </c>
      <c r="P7" s="121">
        <f ca="1">YEAR(TODAY())-12</f>
        <v>2014</v>
      </c>
      <c r="R7" s="121">
        <f ca="1">YEAR(TODAY())-16</f>
        <v>2010</v>
      </c>
      <c r="T7" s="121">
        <f ca="1">YEAR(TODAY())-16</f>
        <v>2010</v>
      </c>
      <c r="V7" s="121" t="s">
        <v>103</v>
      </c>
      <c r="X7" s="121">
        <f ca="1">YEAR(TODAY())-18</f>
        <v>2008</v>
      </c>
      <c r="Z7" s="121" t="s">
        <v>103</v>
      </c>
      <c r="AB7" s="121">
        <f ca="1">YEAR(TODAY())-29</f>
        <v>1997</v>
      </c>
      <c r="AD7" s="121">
        <f ca="1">YEAR(TODAY())-12</f>
        <v>2014</v>
      </c>
      <c r="AF7" s="121">
        <f ca="1">YEAR(TODAY())-12</f>
        <v>2014</v>
      </c>
      <c r="AH7" s="121">
        <f ca="1">YEAR(TODAY())-10</f>
        <v>2016</v>
      </c>
    </row>
    <row r="8" spans="2:34" x14ac:dyDescent="0.15">
      <c r="B8" s="120" t="s">
        <v>104</v>
      </c>
      <c r="D8" s="122" t="s">
        <v>83</v>
      </c>
      <c r="E8" s="123">
        <v>3</v>
      </c>
      <c r="I8" s="121">
        <v>5</v>
      </c>
      <c r="J8" s="121">
        <v>5</v>
      </c>
      <c r="N8" s="121">
        <f ca="1">YEAR(TODAY())-11</f>
        <v>2015</v>
      </c>
      <c r="P8" s="121">
        <f ca="1">YEAR(TODAY())-13</f>
        <v>2013</v>
      </c>
      <c r="R8" s="121">
        <f ca="1">YEAR(TODAY())-17</f>
        <v>2009</v>
      </c>
      <c r="T8" s="121">
        <f ca="1">YEAR(TODAY())-17</f>
        <v>2009</v>
      </c>
      <c r="X8" s="121">
        <f ca="1">YEAR(TODAY())-19</f>
        <v>2007</v>
      </c>
      <c r="AB8" s="121">
        <f ca="1">YEAR(TODAY())-30</f>
        <v>1996</v>
      </c>
      <c r="AD8" s="121">
        <f ca="1">YEAR(TODAY())-13</f>
        <v>2013</v>
      </c>
      <c r="AF8" s="121">
        <f ca="1">YEAR(TODAY())-13</f>
        <v>2013</v>
      </c>
      <c r="AH8" s="121">
        <f ca="1">YEAR(TODAY())-11</f>
        <v>2015</v>
      </c>
    </row>
    <row r="9" spans="2:34" x14ac:dyDescent="0.15">
      <c r="B9" s="121" t="s">
        <v>158</v>
      </c>
      <c r="D9" s="122" t="s">
        <v>84</v>
      </c>
      <c r="E9" s="121">
        <v>3</v>
      </c>
      <c r="I9" s="121">
        <v>6</v>
      </c>
      <c r="J9" s="121">
        <v>6</v>
      </c>
      <c r="P9" s="121">
        <f ca="1">YEAR(TODAY())-14</f>
        <v>2012</v>
      </c>
      <c r="R9" s="121">
        <f ca="1">YEAR(TODAY())-18</f>
        <v>2008</v>
      </c>
      <c r="T9" s="121">
        <f ca="1">YEAR(TODAY())-18</f>
        <v>2008</v>
      </c>
      <c r="X9" s="121">
        <f ca="1">YEAR(TODAY())-20</f>
        <v>2006</v>
      </c>
      <c r="AD9" s="121">
        <f ca="1">YEAR(TODAY())-14</f>
        <v>2012</v>
      </c>
      <c r="AF9" s="121">
        <f ca="1">YEAR(TODAY())-14</f>
        <v>2012</v>
      </c>
      <c r="AH9" s="121">
        <f ca="1">YEAR(TODAY())-13</f>
        <v>2013</v>
      </c>
    </row>
    <row r="10" spans="2:34" x14ac:dyDescent="0.15">
      <c r="D10" s="122" t="s">
        <v>85</v>
      </c>
      <c r="E10" s="123">
        <v>3</v>
      </c>
      <c r="I10" s="121">
        <v>7</v>
      </c>
      <c r="J10" s="121">
        <v>7</v>
      </c>
      <c r="T10" s="121">
        <f ca="1">YEAR(TODAY())-19</f>
        <v>2007</v>
      </c>
      <c r="X10" s="121">
        <f ca="1">YEAR(TODAY())-21</f>
        <v>2005</v>
      </c>
      <c r="AB10" s="121" t="s">
        <v>105</v>
      </c>
      <c r="AH10" s="121">
        <f ca="1">YEAR(TODAY())-12</f>
        <v>2014</v>
      </c>
    </row>
    <row r="11" spans="2:34" x14ac:dyDescent="0.15">
      <c r="B11" s="120" t="s">
        <v>23</v>
      </c>
      <c r="D11" s="122"/>
      <c r="E11" s="122"/>
      <c r="I11" s="121">
        <v>8</v>
      </c>
      <c r="T11" s="121">
        <f ca="1">YEAR(TODAY())-20</f>
        <v>2006</v>
      </c>
      <c r="AH11" s="121">
        <f ca="1">YEAR(TODAY())-14</f>
        <v>2012</v>
      </c>
    </row>
    <row r="12" spans="2:34" x14ac:dyDescent="0.15">
      <c r="B12" s="124">
        <v>80</v>
      </c>
      <c r="D12" s="122"/>
      <c r="E12" s="122"/>
      <c r="I12" s="121">
        <v>9</v>
      </c>
      <c r="T12" s="121">
        <f ca="1">YEAR(TODAY())-21</f>
        <v>2005</v>
      </c>
    </row>
    <row r="13" spans="2:34" x14ac:dyDescent="0.15">
      <c r="D13" s="122"/>
      <c r="E13" s="122"/>
      <c r="I13" s="121">
        <v>10</v>
      </c>
    </row>
    <row r="14" spans="2:34" x14ac:dyDescent="0.15">
      <c r="B14" s="120" t="s">
        <v>33</v>
      </c>
      <c r="D14" s="122"/>
      <c r="E14" s="122"/>
      <c r="I14" s="121">
        <v>11</v>
      </c>
    </row>
    <row r="15" spans="2:34" x14ac:dyDescent="0.15">
      <c r="B15" s="124"/>
      <c r="I15" s="121">
        <v>12</v>
      </c>
      <c r="N15" s="120" t="s">
        <v>106</v>
      </c>
      <c r="P15" s="120" t="s">
        <v>107</v>
      </c>
      <c r="R15" s="120" t="s">
        <v>108</v>
      </c>
      <c r="T15" s="120" t="s">
        <v>109</v>
      </c>
      <c r="V15" s="120" t="s">
        <v>110</v>
      </c>
      <c r="X15" s="120" t="s">
        <v>111</v>
      </c>
      <c r="Z15" s="120" t="s">
        <v>112</v>
      </c>
      <c r="AB15" s="120" t="s">
        <v>113</v>
      </c>
      <c r="AD15" s="120" t="s">
        <v>114</v>
      </c>
      <c r="AF15" s="120" t="s">
        <v>115</v>
      </c>
      <c r="AH15" s="120" t="s">
        <v>116</v>
      </c>
    </row>
    <row r="16" spans="2:34" x14ac:dyDescent="0.15">
      <c r="I16" s="121">
        <v>13</v>
      </c>
      <c r="N16" s="121">
        <f ca="1">YEAR(TODAY())-6</f>
        <v>2020</v>
      </c>
      <c r="P16" s="121">
        <f ca="1">YEAR(TODAY())-8</f>
        <v>2018</v>
      </c>
      <c r="R16" s="121">
        <f ca="1">YEAR(TODAY())-11</f>
        <v>2015</v>
      </c>
      <c r="T16" s="121">
        <f ca="1">YEAR(TODAY())-12</f>
        <v>2014</v>
      </c>
      <c r="V16" s="121">
        <f ca="1">YEAR(TODAY())-16</f>
        <v>2010</v>
      </c>
      <c r="X16" s="121">
        <f ca="1">YEAR(TODAY())-14</f>
        <v>2012</v>
      </c>
      <c r="Z16" s="121">
        <f ca="1">YEAR(TODAY())-16</f>
        <v>2010</v>
      </c>
      <c r="AB16" s="121">
        <f ca="1">YEAR(TODAY())-25</f>
        <v>2001</v>
      </c>
      <c r="AD16" s="121">
        <f ca="1">YEAR(TODAY())-8</f>
        <v>2018</v>
      </c>
      <c r="AF16" s="121">
        <f ca="1">YEAR(TODAY())-8</f>
        <v>2018</v>
      </c>
      <c r="AH16" s="121">
        <f ca="1">YEAR(TODAY())-6</f>
        <v>2020</v>
      </c>
    </row>
    <row r="17" spans="2:34" x14ac:dyDescent="0.15">
      <c r="B17" s="120" t="s">
        <v>26</v>
      </c>
      <c r="D17" s="121" t="s">
        <v>78</v>
      </c>
      <c r="E17" s="121" t="s">
        <v>106</v>
      </c>
      <c r="N17" s="121">
        <f ca="1">YEAR(TODAY())-7</f>
        <v>2019</v>
      </c>
      <c r="P17" s="121">
        <f ca="1">YEAR(TODAY())-9</f>
        <v>2017</v>
      </c>
      <c r="R17" s="121">
        <f ca="1">YEAR(TODAY())-12</f>
        <v>2014</v>
      </c>
      <c r="T17" s="121">
        <f ca="1">YEAR(TODAY())-13</f>
        <v>2013</v>
      </c>
      <c r="V17" s="121">
        <f ca="1">YEAR(TODAY())-17</f>
        <v>2009</v>
      </c>
      <c r="X17" s="121">
        <f ca="1">YEAR(TODAY())-15</f>
        <v>2011</v>
      </c>
      <c r="Z17" s="121">
        <f ca="1">YEAR(TODAY())-17</f>
        <v>2009</v>
      </c>
      <c r="AB17" s="121">
        <f ca="1">YEAR(TODAY())-26</f>
        <v>2000</v>
      </c>
      <c r="AD17" s="121">
        <f ca="1">YEAR(TODAY())-9</f>
        <v>2017</v>
      </c>
      <c r="AF17" s="121">
        <f ca="1">YEAR(TODAY())-9</f>
        <v>2017</v>
      </c>
      <c r="AH17" s="121">
        <f ca="1">YEAR(TODAY())-7</f>
        <v>2019</v>
      </c>
    </row>
    <row r="18" spans="2:34" x14ac:dyDescent="0.15">
      <c r="B18" s="124">
        <v>100</v>
      </c>
      <c r="D18" s="121" t="s">
        <v>79</v>
      </c>
      <c r="E18" s="121" t="s">
        <v>107</v>
      </c>
      <c r="N18" s="121">
        <f ca="1">YEAR(TODAY())-8</f>
        <v>2018</v>
      </c>
      <c r="P18" s="121">
        <f ca="1">YEAR(TODAY())-10</f>
        <v>2016</v>
      </c>
      <c r="R18" s="121">
        <f ca="1">YEAR(TODAY())-13</f>
        <v>2013</v>
      </c>
      <c r="T18" s="121">
        <f ca="1">YEAR(TODAY())-14</f>
        <v>2012</v>
      </c>
      <c r="V18" s="121">
        <f ca="1">YEAR(TODAY())-18</f>
        <v>2008</v>
      </c>
      <c r="X18" s="121">
        <f ca="1">YEAR(TODAY())-16</f>
        <v>2010</v>
      </c>
      <c r="Z18" s="121">
        <f ca="1">YEAR(TODAY())-18</f>
        <v>2008</v>
      </c>
      <c r="AB18" s="121">
        <f ca="1">YEAR(TODAY())-27</f>
        <v>1999</v>
      </c>
      <c r="AD18" s="121">
        <f ca="1">YEAR(TODAY())-10</f>
        <v>2016</v>
      </c>
      <c r="AF18" s="121">
        <f ca="1">YEAR(TODAY())-10</f>
        <v>2016</v>
      </c>
      <c r="AH18" s="121">
        <f ca="1">YEAR(TODAY())-8</f>
        <v>2018</v>
      </c>
    </row>
    <row r="19" spans="2:34" x14ac:dyDescent="0.15">
      <c r="D19" s="121" t="s">
        <v>80</v>
      </c>
      <c r="E19" s="121" t="s">
        <v>108</v>
      </c>
      <c r="N19" s="121">
        <f ca="1">YEAR(TODAY())-9</f>
        <v>2017</v>
      </c>
      <c r="P19" s="121">
        <f ca="1">YEAR(TODAY())-11</f>
        <v>2015</v>
      </c>
      <c r="R19" s="121">
        <f ca="1">YEAR(TODAY())-14</f>
        <v>2012</v>
      </c>
      <c r="T19" s="121">
        <f ca="1">YEAR(TODAY())-15</f>
        <v>2011</v>
      </c>
      <c r="V19" s="121">
        <f ca="1">YEAR(TODAY())-19</f>
        <v>2007</v>
      </c>
      <c r="X19" s="121">
        <f ca="1">YEAR(TODAY())-17</f>
        <v>2009</v>
      </c>
      <c r="Z19" s="121">
        <f ca="1">YEAR(TODAY())-19</f>
        <v>2007</v>
      </c>
      <c r="AB19" s="121">
        <f ca="1">YEAR(TODAY())-28</f>
        <v>1998</v>
      </c>
      <c r="AD19" s="121">
        <f ca="1">YEAR(TODAY())-11</f>
        <v>2015</v>
      </c>
      <c r="AF19" s="121">
        <f ca="1">YEAR(TODAY())-11</f>
        <v>2015</v>
      </c>
      <c r="AH19" s="121">
        <f ca="1">YEAR(TODAY())-9</f>
        <v>2017</v>
      </c>
    </row>
    <row r="20" spans="2:34" x14ac:dyDescent="0.15">
      <c r="B20" s="120" t="s">
        <v>36</v>
      </c>
      <c r="D20" s="121" t="s">
        <v>81</v>
      </c>
      <c r="E20" s="121" t="s">
        <v>109</v>
      </c>
      <c r="N20" s="121">
        <f ca="1">YEAR(TODAY())-10</f>
        <v>2016</v>
      </c>
      <c r="P20" s="121">
        <f ca="1">YEAR(TODAY())-12</f>
        <v>2014</v>
      </c>
      <c r="R20" s="121">
        <f ca="1">YEAR(TODAY())-15</f>
        <v>2011</v>
      </c>
      <c r="T20" s="121">
        <f ca="1">YEAR(TODAY())-16</f>
        <v>2010</v>
      </c>
      <c r="V20" s="121">
        <f ca="1">YEAR(TODAY())-20</f>
        <v>2006</v>
      </c>
      <c r="X20" s="121">
        <f ca="1">YEAR(TODAY())-18</f>
        <v>2008</v>
      </c>
      <c r="Z20" s="121">
        <f ca="1">YEAR(TODAY())-20</f>
        <v>2006</v>
      </c>
      <c r="AB20" s="121">
        <f ca="1">YEAR(TODAY())-29</f>
        <v>1997</v>
      </c>
      <c r="AD20" s="121">
        <f ca="1">YEAR(TODAY())-12</f>
        <v>2014</v>
      </c>
      <c r="AF20" s="121">
        <f ca="1">YEAR(TODAY())-12</f>
        <v>2014</v>
      </c>
      <c r="AH20" s="121">
        <f ca="1">YEAR(TODAY())-10</f>
        <v>2016</v>
      </c>
    </row>
    <row r="21" spans="2:34" x14ac:dyDescent="0.15">
      <c r="B21" s="124"/>
      <c r="D21" s="121" t="s">
        <v>82</v>
      </c>
      <c r="E21" s="121" t="s">
        <v>110</v>
      </c>
      <c r="N21" s="121">
        <f ca="1">YEAR(TODAY())-11</f>
        <v>2015</v>
      </c>
      <c r="P21" s="121">
        <f ca="1">YEAR(TODAY())-13</f>
        <v>2013</v>
      </c>
      <c r="R21" s="121">
        <f ca="1">YEAR(TODAY())-16</f>
        <v>2010</v>
      </c>
      <c r="T21" s="121">
        <f ca="1">YEAR(TODAY())-17</f>
        <v>2009</v>
      </c>
      <c r="V21" s="121">
        <f ca="1">YEAR(TODAY())-21</f>
        <v>2005</v>
      </c>
      <c r="X21" s="121">
        <f ca="1">YEAR(TODAY())-19</f>
        <v>2007</v>
      </c>
      <c r="Z21" s="121">
        <f ca="1">YEAR(TODAY())-21</f>
        <v>2005</v>
      </c>
      <c r="AB21" s="121">
        <f ca="1">YEAR(TODAY())-30</f>
        <v>1996</v>
      </c>
      <c r="AD21" s="121">
        <f ca="1">YEAR(TODAY())-13</f>
        <v>2013</v>
      </c>
      <c r="AF21" s="121">
        <f ca="1">YEAR(TODAY())-13</f>
        <v>2013</v>
      </c>
      <c r="AH21" s="121">
        <f ca="1">YEAR(TODAY())-11</f>
        <v>2015</v>
      </c>
    </row>
    <row r="22" spans="2:34" x14ac:dyDescent="0.15">
      <c r="D22" s="121" t="s">
        <v>83</v>
      </c>
      <c r="E22" s="121" t="s">
        <v>111</v>
      </c>
      <c r="P22" s="121">
        <f ca="1">YEAR(TODAY())-14</f>
        <v>2012</v>
      </c>
      <c r="R22" s="121">
        <f ca="1">YEAR(TODAY())-17</f>
        <v>2009</v>
      </c>
      <c r="T22" s="121">
        <f ca="1">YEAR(TODAY())-18</f>
        <v>2008</v>
      </c>
      <c r="V22" s="121">
        <f ca="1">YEAR(TODAY())-22</f>
        <v>2004</v>
      </c>
      <c r="X22" s="121">
        <f ca="1">YEAR(TODAY())-20</f>
        <v>2006</v>
      </c>
      <c r="Z22" s="121">
        <f ca="1">YEAR(TODAY())-22</f>
        <v>2004</v>
      </c>
      <c r="AB22" s="121">
        <f ca="1">YEAR(TODAY())-31</f>
        <v>1995</v>
      </c>
      <c r="AD22" s="121">
        <f ca="1">YEAR(TODAY())-14</f>
        <v>2012</v>
      </c>
      <c r="AF22" s="121">
        <f ca="1">YEAR(TODAY())-14</f>
        <v>2012</v>
      </c>
      <c r="AH22" s="121">
        <f ca="1">YEAR(TODAY())-12</f>
        <v>2014</v>
      </c>
    </row>
    <row r="23" spans="2:34" x14ac:dyDescent="0.15">
      <c r="B23" s="120" t="s">
        <v>41</v>
      </c>
      <c r="D23" s="121" t="s">
        <v>84</v>
      </c>
      <c r="E23" s="121" t="s">
        <v>112</v>
      </c>
      <c r="R23" s="121">
        <f ca="1">YEAR(TODAY())-18</f>
        <v>2008</v>
      </c>
      <c r="T23" s="121">
        <f ca="1">YEAR(TODAY())-19</f>
        <v>2007</v>
      </c>
      <c r="V23" s="121">
        <f ca="1">YEAR(TODAY())-23</f>
        <v>2003</v>
      </c>
      <c r="X23" s="121">
        <f ca="1">YEAR(TODAY())-21</f>
        <v>2005</v>
      </c>
      <c r="Z23" s="121">
        <f ca="1">YEAR(TODAY())-23</f>
        <v>2003</v>
      </c>
      <c r="AB23" s="121">
        <f ca="1">YEAR(TODAY())-32</f>
        <v>1994</v>
      </c>
      <c r="AH23" s="121">
        <f ca="1">YEAR(TODAY())-13</f>
        <v>2013</v>
      </c>
    </row>
    <row r="24" spans="2:34" x14ac:dyDescent="0.15">
      <c r="B24" s="124"/>
      <c r="D24" s="121" t="s">
        <v>85</v>
      </c>
      <c r="E24" s="121" t="s">
        <v>113</v>
      </c>
      <c r="T24" s="121">
        <f ca="1">YEAR(TODAY())-20</f>
        <v>2006</v>
      </c>
      <c r="V24" s="121">
        <f ca="1">YEAR(TODAY())-24</f>
        <v>2002</v>
      </c>
      <c r="Z24" s="121">
        <f ca="1">YEAR(TODAY())-24</f>
        <v>2002</v>
      </c>
      <c r="AB24" s="121">
        <f ca="1">YEAR(TODAY())-33</f>
        <v>1993</v>
      </c>
      <c r="AH24" s="121">
        <f ca="1">YEAR(TODAY())-14</f>
        <v>2012</v>
      </c>
    </row>
    <row r="25" spans="2:34" x14ac:dyDescent="0.15">
      <c r="T25" s="121">
        <f ca="1">YEAR(TODAY())-21</f>
        <v>2005</v>
      </c>
      <c r="V25" s="121">
        <f ca="1">YEAR(TODAY())-25</f>
        <v>2001</v>
      </c>
      <c r="Z25" s="121">
        <f ca="1">YEAR(TODAY())-25</f>
        <v>2001</v>
      </c>
      <c r="AB25" s="121">
        <f ca="1">YEAR(TODAY())-34</f>
        <v>1992</v>
      </c>
    </row>
    <row r="26" spans="2:34" x14ac:dyDescent="0.15">
      <c r="B26" s="120" t="s">
        <v>44</v>
      </c>
      <c r="V26" s="121">
        <f ca="1">YEAR(TODAY())-26</f>
        <v>2000</v>
      </c>
      <c r="Z26" s="121">
        <f ca="1">YEAR(TODAY())-26</f>
        <v>2000</v>
      </c>
      <c r="AB26" s="121">
        <f ca="1">YEAR(TODAY())-35</f>
        <v>1991</v>
      </c>
    </row>
    <row r="27" spans="2:34" x14ac:dyDescent="0.15">
      <c r="B27" s="124"/>
      <c r="V27" s="121">
        <f ca="1">YEAR(TODAY())-27</f>
        <v>1999</v>
      </c>
      <c r="Z27" s="121">
        <f ca="1">YEAR(TODAY())-27</f>
        <v>1999</v>
      </c>
      <c r="AB27" s="121">
        <f ca="1">YEAR(TODAY())-36</f>
        <v>1990</v>
      </c>
    </row>
    <row r="28" spans="2:34" x14ac:dyDescent="0.15">
      <c r="V28" s="121">
        <f ca="1">YEAR(TODAY())-28</f>
        <v>1998</v>
      </c>
      <c r="Z28" s="121">
        <f ca="1">YEAR(TODAY())-28</f>
        <v>1998</v>
      </c>
      <c r="AB28" s="121">
        <f ca="1">YEAR(TODAY())-37</f>
        <v>1989</v>
      </c>
    </row>
    <row r="29" spans="2:34" x14ac:dyDescent="0.15">
      <c r="B29" s="120" t="s">
        <v>117</v>
      </c>
      <c r="V29" s="121">
        <f ca="1">YEAR(TODAY())-29</f>
        <v>1997</v>
      </c>
      <c r="Z29" s="121">
        <f ca="1">YEAR(TODAY())-29</f>
        <v>1997</v>
      </c>
      <c r="AB29" s="121">
        <f ca="1">YEAR(TODAY())-38</f>
        <v>1988</v>
      </c>
    </row>
    <row r="30" spans="2:34" x14ac:dyDescent="0.15">
      <c r="B30" s="124"/>
      <c r="V30" s="121">
        <f ca="1">YEAR(TODAY())-30</f>
        <v>1996</v>
      </c>
      <c r="Z30" s="121">
        <f ca="1">YEAR(TODAY())-30</f>
        <v>1996</v>
      </c>
      <c r="AB30" s="121">
        <f ca="1">YEAR(TODAY())-39</f>
        <v>1987</v>
      </c>
    </row>
    <row r="31" spans="2:34" x14ac:dyDescent="0.15">
      <c r="V31" s="121">
        <f ca="1">YEAR(TODAY())-31</f>
        <v>1995</v>
      </c>
      <c r="Z31" s="121">
        <f ca="1">YEAR(TODAY())-31</f>
        <v>1995</v>
      </c>
      <c r="AB31" s="121">
        <f ca="1">YEAR(TODAY())-40</f>
        <v>1986</v>
      </c>
    </row>
    <row r="32" spans="2:34" x14ac:dyDescent="0.15">
      <c r="B32" s="120" t="s">
        <v>46</v>
      </c>
      <c r="V32" s="121">
        <f ca="1">YEAR(TODAY())-32</f>
        <v>1994</v>
      </c>
      <c r="Z32" s="121">
        <f ca="1">YEAR(TODAY())-32</f>
        <v>1994</v>
      </c>
      <c r="AB32" s="121">
        <f ca="1">YEAR(TODAY())-41</f>
        <v>1985</v>
      </c>
    </row>
    <row r="33" spans="2:28" x14ac:dyDescent="0.15">
      <c r="B33" s="124"/>
      <c r="V33" s="121">
        <f ca="1">YEAR(TODAY())-33</f>
        <v>1993</v>
      </c>
      <c r="Z33" s="121">
        <f ca="1">YEAR(TODAY())-33</f>
        <v>1993</v>
      </c>
      <c r="AB33" s="121">
        <f ca="1">YEAR(TODAY())-42</f>
        <v>1984</v>
      </c>
    </row>
    <row r="34" spans="2:28" x14ac:dyDescent="0.15">
      <c r="V34" s="121">
        <f ca="1">YEAR(TODAY())-34</f>
        <v>1992</v>
      </c>
      <c r="Z34" s="121">
        <f ca="1">YEAR(TODAY())-34</f>
        <v>1992</v>
      </c>
      <c r="AB34" s="121">
        <f ca="1">YEAR(TODAY())-43</f>
        <v>1983</v>
      </c>
    </row>
    <row r="35" spans="2:28" x14ac:dyDescent="0.15">
      <c r="B35" s="120" t="s">
        <v>48</v>
      </c>
      <c r="V35" s="121">
        <f ca="1">YEAR(TODAY())-35</f>
        <v>1991</v>
      </c>
      <c r="Z35" s="121">
        <f ca="1">YEAR(TODAY())-35</f>
        <v>1991</v>
      </c>
      <c r="AB35" s="121">
        <f ca="1">YEAR(TODAY())-44</f>
        <v>1982</v>
      </c>
    </row>
    <row r="36" spans="2:28" x14ac:dyDescent="0.15">
      <c r="B36" s="124"/>
      <c r="V36" s="121">
        <f ca="1">YEAR(TODAY())-36</f>
        <v>1990</v>
      </c>
      <c r="Z36" s="121">
        <f ca="1">YEAR(TODAY())-36</f>
        <v>1990</v>
      </c>
      <c r="AB36" s="121">
        <f ca="1">YEAR(TODAY())-45</f>
        <v>1981</v>
      </c>
    </row>
    <row r="37" spans="2:28" x14ac:dyDescent="0.15">
      <c r="V37" s="121">
        <f ca="1">YEAR(TODAY())-37</f>
        <v>1989</v>
      </c>
      <c r="Z37" s="121">
        <f ca="1">YEAR(TODAY())-37</f>
        <v>1989</v>
      </c>
      <c r="AB37" s="121">
        <f ca="1">YEAR(TODAY())-46</f>
        <v>1980</v>
      </c>
    </row>
    <row r="38" spans="2:28" x14ac:dyDescent="0.15">
      <c r="B38" s="120" t="s">
        <v>118</v>
      </c>
      <c r="V38" s="121">
        <f ca="1">YEAR(TODAY())-38</f>
        <v>1988</v>
      </c>
      <c r="Z38" s="121">
        <f ca="1">YEAR(TODAY())-38</f>
        <v>1988</v>
      </c>
      <c r="AB38" s="121">
        <f ca="1">YEAR(TODAY())-47</f>
        <v>1979</v>
      </c>
    </row>
    <row r="39" spans="2:28" x14ac:dyDescent="0.15">
      <c r="B39" s="125">
        <v>46173</v>
      </c>
      <c r="V39" s="121">
        <f ca="1">YEAR(TODAY())-39</f>
        <v>1987</v>
      </c>
      <c r="Z39" s="121">
        <f ca="1">YEAR(TODAY())-39</f>
        <v>1987</v>
      </c>
      <c r="AB39" s="121">
        <f ca="1">YEAR(TODAY())-48</f>
        <v>1978</v>
      </c>
    </row>
    <row r="40" spans="2:28" x14ac:dyDescent="0.15">
      <c r="B40" s="121" t="s">
        <v>119</v>
      </c>
      <c r="V40" s="121">
        <f ca="1">YEAR(TODAY())-40</f>
        <v>1986</v>
      </c>
      <c r="Z40" s="121">
        <f ca="1">YEAR(TODAY())-40</f>
        <v>1986</v>
      </c>
      <c r="AB40" s="121">
        <f ca="1">YEAR(TODAY())-49</f>
        <v>1977</v>
      </c>
    </row>
    <row r="41" spans="2:28" x14ac:dyDescent="0.15">
      <c r="V41" s="121">
        <f ca="1">YEAR(TODAY())-41</f>
        <v>1985</v>
      </c>
      <c r="Z41" s="121">
        <f ca="1">YEAR(TODAY())-41</f>
        <v>1985</v>
      </c>
      <c r="AB41" s="121">
        <f ca="1">YEAR(TODAY())-50</f>
        <v>1976</v>
      </c>
    </row>
    <row r="42" spans="2:28" x14ac:dyDescent="0.15">
      <c r="B42" s="120" t="s">
        <v>120</v>
      </c>
      <c r="V42" s="121">
        <f ca="1">YEAR(TODAY())-42</f>
        <v>1984</v>
      </c>
      <c r="Z42" s="121">
        <f ca="1">YEAR(TODAY())-42</f>
        <v>1984</v>
      </c>
      <c r="AB42" s="121">
        <f ca="1">YEAR(TODAY())-51</f>
        <v>1975</v>
      </c>
    </row>
    <row r="43" spans="2:28" x14ac:dyDescent="0.15">
      <c r="B43" s="121" t="s">
        <v>121</v>
      </c>
      <c r="V43" s="121">
        <f ca="1">YEAR(TODAY())-43</f>
        <v>1983</v>
      </c>
      <c r="Z43" s="121">
        <f ca="1">YEAR(TODAY())-43</f>
        <v>1983</v>
      </c>
      <c r="AB43" s="121">
        <f ca="1">YEAR(TODAY())-52</f>
        <v>1974</v>
      </c>
    </row>
    <row r="44" spans="2:28" x14ac:dyDescent="0.15">
      <c r="B44" s="121" t="s">
        <v>122</v>
      </c>
      <c r="V44" s="121">
        <f ca="1">YEAR(TODAY())-44</f>
        <v>1982</v>
      </c>
      <c r="Z44" s="121">
        <f ca="1">YEAR(TODAY())-44</f>
        <v>1982</v>
      </c>
      <c r="AB44" s="121">
        <f ca="1">YEAR(TODAY())-53</f>
        <v>1973</v>
      </c>
    </row>
    <row r="45" spans="2:28" x14ac:dyDescent="0.15">
      <c r="B45" s="121" t="s">
        <v>123</v>
      </c>
      <c r="V45" s="121">
        <f ca="1">YEAR(TODAY())-45</f>
        <v>1981</v>
      </c>
      <c r="Z45" s="121">
        <f ca="1">YEAR(TODAY())-45</f>
        <v>1981</v>
      </c>
      <c r="AB45" s="121">
        <f ca="1">YEAR(TODAY())-54</f>
        <v>1972</v>
      </c>
    </row>
    <row r="46" spans="2:28" x14ac:dyDescent="0.15">
      <c r="B46" s="121" t="s">
        <v>124</v>
      </c>
      <c r="V46" s="121">
        <f ca="1">YEAR(TODAY())-46</f>
        <v>1980</v>
      </c>
      <c r="Z46" s="121">
        <f ca="1">YEAR(TODAY())-46</f>
        <v>1980</v>
      </c>
      <c r="AB46" s="121">
        <f ca="1">YEAR(TODAY())-55</f>
        <v>1971</v>
      </c>
    </row>
    <row r="47" spans="2:28" x14ac:dyDescent="0.15">
      <c r="B47" s="121" t="s">
        <v>125</v>
      </c>
      <c r="V47" s="121">
        <f ca="1">YEAR(TODAY())-47</f>
        <v>1979</v>
      </c>
      <c r="Z47" s="121">
        <f ca="1">YEAR(TODAY())-47</f>
        <v>1979</v>
      </c>
      <c r="AB47" s="121">
        <f ca="1">YEAR(TODAY())-56</f>
        <v>1970</v>
      </c>
    </row>
    <row r="48" spans="2:28" x14ac:dyDescent="0.15">
      <c r="V48" s="121">
        <f ca="1">YEAR(TODAY())-48</f>
        <v>1978</v>
      </c>
      <c r="Z48" s="121">
        <f ca="1">YEAR(TODAY())-48</f>
        <v>1978</v>
      </c>
      <c r="AB48" s="121">
        <f ca="1">YEAR(TODAY())-57</f>
        <v>1969</v>
      </c>
    </row>
    <row r="49" spans="22:28" x14ac:dyDescent="0.15">
      <c r="V49" s="121">
        <f ca="1">YEAR(TODAY())-49</f>
        <v>1977</v>
      </c>
      <c r="Z49" s="121">
        <f ca="1">YEAR(TODAY())-49</f>
        <v>1977</v>
      </c>
      <c r="AB49" s="121">
        <f ca="1">YEAR(TODAY())-58</f>
        <v>1968</v>
      </c>
    </row>
    <row r="50" spans="22:28" x14ac:dyDescent="0.15">
      <c r="V50" s="121">
        <f ca="1">YEAR(TODAY())-50</f>
        <v>1976</v>
      </c>
      <c r="Z50" s="121">
        <f ca="1">YEAR(TODAY())-50</f>
        <v>1976</v>
      </c>
      <c r="AB50" s="121">
        <f ca="1">YEAR(TODAY())-59</f>
        <v>1967</v>
      </c>
    </row>
    <row r="51" spans="22:28" x14ac:dyDescent="0.15">
      <c r="V51" s="121">
        <f ca="1">YEAR(TODAY())-51</f>
        <v>1975</v>
      </c>
      <c r="Z51" s="121">
        <f ca="1">YEAR(TODAY())-51</f>
        <v>1975</v>
      </c>
      <c r="AB51" s="121">
        <f ca="1">YEAR(TODAY())-60</f>
        <v>1966</v>
      </c>
    </row>
    <row r="52" spans="22:28" x14ac:dyDescent="0.15">
      <c r="V52" s="121">
        <f ca="1">YEAR(TODAY())-52</f>
        <v>1974</v>
      </c>
      <c r="Z52" s="121">
        <f ca="1">YEAR(TODAY())-52</f>
        <v>1974</v>
      </c>
      <c r="AB52" s="121">
        <f ca="1">YEAR(TODAY())-61</f>
        <v>1965</v>
      </c>
    </row>
    <row r="53" spans="22:28" x14ac:dyDescent="0.15">
      <c r="V53" s="121">
        <f ca="1">YEAR(TODAY())-53</f>
        <v>1973</v>
      </c>
      <c r="Z53" s="121">
        <f ca="1">YEAR(TODAY())-53</f>
        <v>1973</v>
      </c>
      <c r="AB53" s="121">
        <f ca="1">YEAR(TODAY())-62</f>
        <v>1964</v>
      </c>
    </row>
    <row r="54" spans="22:28" x14ac:dyDescent="0.15">
      <c r="V54" s="121">
        <f ca="1">YEAR(TODAY())-54</f>
        <v>1972</v>
      </c>
      <c r="Z54" s="121">
        <f ca="1">YEAR(TODAY())-54</f>
        <v>1972</v>
      </c>
      <c r="AB54" s="121">
        <f ca="1">YEAR(TODAY())-63</f>
        <v>1963</v>
      </c>
    </row>
    <row r="55" spans="22:28" x14ac:dyDescent="0.15">
      <c r="V55" s="121">
        <f ca="1">YEAR(TODAY())-55</f>
        <v>1971</v>
      </c>
      <c r="Z55" s="121">
        <f ca="1">YEAR(TODAY())-55</f>
        <v>1971</v>
      </c>
      <c r="AB55" s="121">
        <f ca="1">YEAR(TODAY())-64</f>
        <v>1962</v>
      </c>
    </row>
    <row r="56" spans="22:28" x14ac:dyDescent="0.15">
      <c r="V56" s="121">
        <f ca="1">YEAR(TODAY())-56</f>
        <v>1970</v>
      </c>
      <c r="Z56" s="121">
        <f ca="1">YEAR(TODAY())-56</f>
        <v>1970</v>
      </c>
      <c r="AB56" s="121">
        <f ca="1">YEAR(TODAY())-65</f>
        <v>1961</v>
      </c>
    </row>
    <row r="57" spans="22:28" x14ac:dyDescent="0.15">
      <c r="V57" s="121">
        <f ca="1">YEAR(TODAY())-57</f>
        <v>1969</v>
      </c>
      <c r="Z57" s="121">
        <f ca="1">YEAR(TODAY())-57</f>
        <v>1969</v>
      </c>
      <c r="AB57" s="121">
        <f ca="1">YEAR(TODAY())-66</f>
        <v>1960</v>
      </c>
    </row>
    <row r="58" spans="22:28" x14ac:dyDescent="0.15">
      <c r="V58" s="121">
        <f ca="1">YEAR(TODAY())-58</f>
        <v>1968</v>
      </c>
      <c r="Z58" s="121">
        <f ca="1">YEAR(TODAY())-58</f>
        <v>1968</v>
      </c>
      <c r="AB58" s="121">
        <f ca="1">YEAR(TODAY())-67</f>
        <v>1959</v>
      </c>
    </row>
    <row r="59" spans="22:28" x14ac:dyDescent="0.15">
      <c r="V59" s="121">
        <f ca="1">YEAR(TODAY())-59</f>
        <v>1967</v>
      </c>
      <c r="Z59" s="121">
        <f ca="1">YEAR(TODAY())-59</f>
        <v>1967</v>
      </c>
      <c r="AB59" s="121">
        <f ca="1">YEAR(TODAY())-68</f>
        <v>1958</v>
      </c>
    </row>
    <row r="60" spans="22:28" x14ac:dyDescent="0.15">
      <c r="V60" s="121">
        <f ca="1">YEAR(TODAY())-60</f>
        <v>1966</v>
      </c>
      <c r="Z60" s="121">
        <f ca="1">YEAR(TODAY())-60</f>
        <v>1966</v>
      </c>
      <c r="AB60" s="121">
        <f ca="1">YEAR(TODAY())-69</f>
        <v>1957</v>
      </c>
    </row>
    <row r="61" spans="22:28" x14ac:dyDescent="0.15">
      <c r="V61" s="121">
        <f ca="1">YEAR(TODAY())-61</f>
        <v>1965</v>
      </c>
      <c r="Z61" s="121">
        <f ca="1">YEAR(TODAY())-61</f>
        <v>1965</v>
      </c>
      <c r="AB61" s="121">
        <f ca="1">YEAR(TODAY())-70</f>
        <v>1956</v>
      </c>
    </row>
    <row r="62" spans="22:28" x14ac:dyDescent="0.15">
      <c r="V62" s="121">
        <f ca="1">YEAR(TODAY())-62</f>
        <v>1964</v>
      </c>
      <c r="Z62" s="121">
        <f ca="1">YEAR(TODAY())-62</f>
        <v>1964</v>
      </c>
      <c r="AB62" s="121">
        <f ca="1">YEAR(TODAY())-71</f>
        <v>1955</v>
      </c>
    </row>
    <row r="63" spans="22:28" x14ac:dyDescent="0.15">
      <c r="V63" s="121">
        <f ca="1">YEAR(TODAY())-63</f>
        <v>1963</v>
      </c>
      <c r="Z63" s="121">
        <f ca="1">YEAR(TODAY())-63</f>
        <v>1963</v>
      </c>
      <c r="AB63" s="121">
        <f ca="1">YEAR(TODAY())-72</f>
        <v>1954</v>
      </c>
    </row>
    <row r="64" spans="22:28" x14ac:dyDescent="0.15">
      <c r="V64" s="121">
        <f ca="1">YEAR(TODAY())-64</f>
        <v>1962</v>
      </c>
      <c r="Z64" s="121">
        <f ca="1">YEAR(TODAY())-64</f>
        <v>1962</v>
      </c>
      <c r="AB64" s="121">
        <f ca="1">YEAR(TODAY())-72</f>
        <v>1954</v>
      </c>
    </row>
    <row r="65" spans="22:28" x14ac:dyDescent="0.15">
      <c r="V65" s="121">
        <f ca="1">YEAR(TODAY())-65</f>
        <v>1961</v>
      </c>
      <c r="Z65" s="121">
        <f ca="1">YEAR(TODAY())-65</f>
        <v>1961</v>
      </c>
      <c r="AB65" s="121">
        <f ca="1">YEAR(TODAY())-73</f>
        <v>1953</v>
      </c>
    </row>
    <row r="66" spans="22:28" x14ac:dyDescent="0.15">
      <c r="V66" s="121">
        <f ca="1">YEAR(TODAY())-66</f>
        <v>1960</v>
      </c>
      <c r="Z66" s="121">
        <f ca="1">YEAR(TODAY())-66</f>
        <v>1960</v>
      </c>
      <c r="AB66" s="121">
        <f ca="1">YEAR(TODAY())-74</f>
        <v>1952</v>
      </c>
    </row>
    <row r="67" spans="22:28" x14ac:dyDescent="0.15">
      <c r="V67" s="121">
        <f ca="1">YEAR(TODAY())-67</f>
        <v>1959</v>
      </c>
      <c r="Z67" s="121">
        <f ca="1">YEAR(TODAY())-67</f>
        <v>1959</v>
      </c>
      <c r="AB67" s="121">
        <f ca="1">YEAR(TODAY())-75</f>
        <v>1951</v>
      </c>
    </row>
    <row r="68" spans="22:28" x14ac:dyDescent="0.15">
      <c r="V68" s="121">
        <f ca="1">YEAR(TODAY())-68</f>
        <v>1958</v>
      </c>
      <c r="Z68" s="121">
        <f ca="1">YEAR(TODAY())-68</f>
        <v>1958</v>
      </c>
      <c r="AB68" s="121">
        <f ca="1">YEAR(TODAY())-76</f>
        <v>1950</v>
      </c>
    </row>
    <row r="69" spans="22:28" x14ac:dyDescent="0.15">
      <c r="V69" s="121">
        <f ca="1">YEAR(TODAY())-69</f>
        <v>1957</v>
      </c>
      <c r="Z69" s="121">
        <f ca="1">YEAR(TODAY())-69</f>
        <v>1957</v>
      </c>
      <c r="AB69" s="121">
        <f ca="1">YEAR(TODAY())-77</f>
        <v>1949</v>
      </c>
    </row>
    <row r="70" spans="22:28" x14ac:dyDescent="0.15">
      <c r="V70" s="121">
        <f ca="1">YEAR(TODAY())-70</f>
        <v>1956</v>
      </c>
      <c r="Z70" s="121">
        <f ca="1">YEAR(TODAY())-70</f>
        <v>1956</v>
      </c>
      <c r="AB70" s="121">
        <f ca="1">YEAR(TODAY())-78</f>
        <v>1948</v>
      </c>
    </row>
    <row r="71" spans="22:28" x14ac:dyDescent="0.15">
      <c r="V71" s="121">
        <f ca="1">YEAR(TODAY())-71</f>
        <v>1955</v>
      </c>
      <c r="Z71" s="121">
        <f ca="1">YEAR(TODAY())-71</f>
        <v>1955</v>
      </c>
      <c r="AB71" s="121">
        <f ca="1">YEAR(TODAY())-79</f>
        <v>1947</v>
      </c>
    </row>
    <row r="72" spans="22:28" x14ac:dyDescent="0.15">
      <c r="V72" s="121">
        <f ca="1">YEAR(TODAY())-72</f>
        <v>1954</v>
      </c>
      <c r="Z72" s="121">
        <f ca="1">YEAR(TODAY())-72</f>
        <v>1954</v>
      </c>
      <c r="AB72" s="121">
        <f ca="1">YEAR(TODAY())-80</f>
        <v>1946</v>
      </c>
    </row>
    <row r="73" spans="22:28" x14ac:dyDescent="0.15">
      <c r="V73" s="121">
        <f ca="1">YEAR(TODAY())-72</f>
        <v>1954</v>
      </c>
      <c r="Z73" s="121">
        <f ca="1">YEAR(TODAY())-72</f>
        <v>1954</v>
      </c>
      <c r="AB73" s="121">
        <f ca="1">YEAR(TODAY())-81</f>
        <v>1945</v>
      </c>
    </row>
    <row r="74" spans="22:28" x14ac:dyDescent="0.15">
      <c r="V74" s="121">
        <f ca="1">YEAR(TODAY())-73</f>
        <v>1953</v>
      </c>
      <c r="Z74" s="121">
        <f ca="1">YEAR(TODAY())-73</f>
        <v>1953</v>
      </c>
      <c r="AB74" s="121">
        <f ca="1">YEAR(TODAY())-82</f>
        <v>1944</v>
      </c>
    </row>
    <row r="75" spans="22:28" x14ac:dyDescent="0.15">
      <c r="V75" s="121">
        <f ca="1">YEAR(TODAY())-74</f>
        <v>1952</v>
      </c>
      <c r="Z75" s="121">
        <f ca="1">YEAR(TODAY())-74</f>
        <v>1952</v>
      </c>
      <c r="AB75" s="121">
        <f ca="1">YEAR(TODAY())-82</f>
        <v>1944</v>
      </c>
    </row>
    <row r="76" spans="22:28" x14ac:dyDescent="0.15">
      <c r="V76" s="121">
        <f ca="1">YEAR(TODAY())-75</f>
        <v>1951</v>
      </c>
      <c r="Z76" s="121">
        <f ca="1">YEAR(TODAY())-75</f>
        <v>1951</v>
      </c>
      <c r="AB76" s="121">
        <f ca="1">YEAR(TODAY())-84</f>
        <v>1942</v>
      </c>
    </row>
    <row r="77" spans="22:28" x14ac:dyDescent="0.15">
      <c r="V77" s="121">
        <f ca="1">YEAR(TODAY())-76</f>
        <v>1950</v>
      </c>
      <c r="Z77" s="121">
        <f ca="1">YEAR(TODAY())-76</f>
        <v>1950</v>
      </c>
      <c r="AB77" s="121">
        <f ca="1">YEAR(TODAY())-85</f>
        <v>1941</v>
      </c>
    </row>
    <row r="78" spans="22:28" x14ac:dyDescent="0.15">
      <c r="V78" s="121">
        <f ca="1">YEAR(TODAY())-77</f>
        <v>1949</v>
      </c>
      <c r="Z78" s="121">
        <f ca="1">YEAR(TODAY())-77</f>
        <v>1949</v>
      </c>
      <c r="AB78" s="121">
        <f ca="1">YEAR(TODAY())-86</f>
        <v>1940</v>
      </c>
    </row>
    <row r="79" spans="22:28" x14ac:dyDescent="0.15">
      <c r="V79" s="121">
        <f ca="1">YEAR(TODAY())-78</f>
        <v>1948</v>
      </c>
      <c r="Z79" s="121">
        <f ca="1">YEAR(TODAY())-78</f>
        <v>1948</v>
      </c>
      <c r="AB79" s="121">
        <f ca="1">YEAR(TODAY())-87</f>
        <v>1939</v>
      </c>
    </row>
    <row r="80" spans="22:28" x14ac:dyDescent="0.15">
      <c r="V80" s="121">
        <f ca="1">YEAR(TODAY())-79</f>
        <v>1947</v>
      </c>
      <c r="Z80" s="121">
        <f ca="1">YEAR(TODAY())-79</f>
        <v>1947</v>
      </c>
      <c r="AB80" s="121">
        <f ca="1">YEAR(TODAY())-88</f>
        <v>1938</v>
      </c>
    </row>
    <row r="81" spans="22:28" x14ac:dyDescent="0.15">
      <c r="V81" s="121">
        <f ca="1">YEAR(TODAY())-80</f>
        <v>1946</v>
      </c>
      <c r="Z81" s="121">
        <f ca="1">YEAR(TODAY())-80</f>
        <v>1946</v>
      </c>
      <c r="AB81" s="121">
        <f ca="1">YEAR(TODAY())-89</f>
        <v>1937</v>
      </c>
    </row>
    <row r="82" spans="22:28" x14ac:dyDescent="0.15">
      <c r="V82" s="121">
        <f ca="1">YEAR(TODAY())-81</f>
        <v>1945</v>
      </c>
      <c r="Z82" s="121">
        <f ca="1">YEAR(TODAY())-81</f>
        <v>1945</v>
      </c>
      <c r="AB82" s="121">
        <f ca="1">YEAR(TODAY())-90</f>
        <v>1936</v>
      </c>
    </row>
    <row r="83" spans="22:28" x14ac:dyDescent="0.15">
      <c r="V83" s="121">
        <f ca="1">YEAR(TODAY())-82</f>
        <v>1944</v>
      </c>
      <c r="Z83" s="121">
        <f ca="1">YEAR(TODAY())-82</f>
        <v>1944</v>
      </c>
    </row>
    <row r="84" spans="22:28" x14ac:dyDescent="0.15">
      <c r="V84" s="121">
        <f ca="1">YEAR(TODAY())-82</f>
        <v>1944</v>
      </c>
      <c r="Z84" s="121">
        <f ca="1">YEAR(TODAY())-82</f>
        <v>1944</v>
      </c>
    </row>
    <row r="85" spans="22:28" x14ac:dyDescent="0.15">
      <c r="V85" s="121">
        <f ca="1">YEAR(TODAY())-84</f>
        <v>1942</v>
      </c>
      <c r="Z85" s="121">
        <f ca="1">YEAR(TODAY())-84</f>
        <v>1942</v>
      </c>
    </row>
    <row r="86" spans="22:28" x14ac:dyDescent="0.15">
      <c r="V86" s="121">
        <f ca="1">YEAR(TODAY())-85</f>
        <v>1941</v>
      </c>
      <c r="Z86" s="121">
        <f ca="1">YEAR(TODAY())-85</f>
        <v>1941</v>
      </c>
    </row>
    <row r="87" spans="22:28" x14ac:dyDescent="0.15">
      <c r="V87" s="121">
        <f ca="1">YEAR(TODAY())-86</f>
        <v>1940</v>
      </c>
      <c r="Z87" s="121">
        <f ca="1">YEAR(TODAY())-86</f>
        <v>1940</v>
      </c>
    </row>
    <row r="88" spans="22:28" x14ac:dyDescent="0.15">
      <c r="V88" s="121">
        <f ca="1">YEAR(TODAY())-87</f>
        <v>1939</v>
      </c>
      <c r="Z88" s="121">
        <f ca="1">YEAR(TODAY())-87</f>
        <v>1939</v>
      </c>
    </row>
    <row r="89" spans="22:28" x14ac:dyDescent="0.15">
      <c r="V89" s="121">
        <f ca="1">YEAR(TODAY())-88</f>
        <v>1938</v>
      </c>
      <c r="Z89" s="121">
        <f ca="1">YEAR(TODAY())-88</f>
        <v>1938</v>
      </c>
    </row>
    <row r="90" spans="22:28" x14ac:dyDescent="0.15">
      <c r="V90" s="121">
        <f ca="1">YEAR(TODAY())-89</f>
        <v>1937</v>
      </c>
      <c r="Z90" s="121">
        <f ca="1">YEAR(TODAY())-89</f>
        <v>1937</v>
      </c>
    </row>
    <row r="91" spans="22:28" x14ac:dyDescent="0.15">
      <c r="V91" s="121">
        <f ca="1">YEAR(TODAY())-90</f>
        <v>1936</v>
      </c>
      <c r="Z91" s="121">
        <f ca="1">YEAR(TODAY())-90</f>
        <v>1936</v>
      </c>
    </row>
  </sheetData>
  <sheetProtection algorithmName="SHA-512" hashValue="4ZiQLpe0MCQfzgSb/UwRAZyqk7pQfEkw/dgq6b9ADU7d27JaD4K/AaqurFLsTdLuIja44/sFcluu0h3j9lc9Qg==" saltValue="e4+P92ogu4AFBi3GTC5wvQ==" spinCount="100000" sheet="1" objects="1" scenarios="1"/>
  <protectedRanges>
    <protectedRange algorithmName="SHA-512" hashValue="B1Oizzm5wBDlE2ImjRtpNYIE1HX5eOpBkRp8Roa5J7mZmMjcBWq3xG6QIAXzhz7JxOtnZasLV3pU90TGNG9EJA==" saltValue="c36+LH8bi5HUKJ+Yo/MAPw==" spinCount="100000" sqref="B1:B1048576" name="Wettkampfdaten"/>
  </protectedRanges>
  <pageMargins left="0.7" right="0.7" top="0.78740157499999996" bottom="0.78740157499999996" header="0.3" footer="0.3"/>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B2:AR64"/>
  <sheetViews>
    <sheetView zoomScale="68" workbookViewId="0">
      <selection activeCell="B2" sqref="B2"/>
    </sheetView>
  </sheetViews>
  <sheetFormatPr baseColWidth="10" defaultColWidth="10.83203125" defaultRowHeight="14" x14ac:dyDescent="0.15"/>
  <cols>
    <col min="1" max="1" width="2.5" style="4" customWidth="1"/>
    <col min="2" max="2" width="13.33203125" style="4" bestFit="1" customWidth="1"/>
    <col min="3" max="3" width="28.5" style="3" bestFit="1" customWidth="1"/>
    <col min="4" max="4" width="17.1640625" style="3" bestFit="1" customWidth="1"/>
    <col min="5" max="5" width="13.5" style="30" bestFit="1" customWidth="1"/>
    <col min="6" max="7" width="4.5" style="30" customWidth="1"/>
    <col min="8" max="8" width="5.1640625" style="30" customWidth="1"/>
    <col min="9" max="9" width="4.83203125" style="30" customWidth="1"/>
    <col min="10" max="10" width="5.1640625" style="30" customWidth="1"/>
    <col min="11" max="11" width="7.1640625" style="30" customWidth="1"/>
    <col min="12" max="12" width="8.1640625" style="30" customWidth="1"/>
    <col min="13" max="13" width="6.33203125" style="30" customWidth="1"/>
    <col min="14" max="14" width="5.5" style="30" customWidth="1"/>
    <col min="15" max="15" width="7.5" style="30" customWidth="1"/>
    <col min="16" max="16" width="16.83203125" style="30" customWidth="1"/>
    <col min="17" max="17" width="19.5" style="30" bestFit="1" customWidth="1"/>
    <col min="18" max="18" width="16.33203125" style="30" customWidth="1"/>
    <col min="19" max="19" width="22.83203125" style="30" customWidth="1"/>
    <col min="20" max="20" width="23.5" style="4" bestFit="1" customWidth="1"/>
    <col min="21" max="21" width="17.5" style="4" customWidth="1"/>
    <col min="22" max="22" width="17" style="4" customWidth="1"/>
    <col min="23" max="23" width="26.5" style="3" customWidth="1"/>
    <col min="24" max="24" width="16.5" style="4" bestFit="1" customWidth="1"/>
    <col min="25" max="25" width="16" style="4" bestFit="1" customWidth="1"/>
    <col min="26" max="26" width="14.5" style="4" bestFit="1" customWidth="1"/>
    <col min="27" max="27" width="26.5" style="3" bestFit="1" customWidth="1"/>
    <col min="28" max="29" width="7.5" style="4" bestFit="1" customWidth="1"/>
    <col min="30" max="30" width="15.1640625" style="4" bestFit="1" customWidth="1"/>
    <col min="31" max="31" width="26" style="4" bestFit="1" customWidth="1"/>
    <col min="32" max="32" width="10.33203125" style="4" bestFit="1" customWidth="1"/>
    <col min="33" max="33" width="12.5" style="4" bestFit="1" customWidth="1"/>
    <col min="34" max="34" width="15.83203125" style="4" bestFit="1" customWidth="1"/>
    <col min="35" max="35" width="32.1640625" style="4" customWidth="1"/>
    <col min="36" max="36" width="17" style="4" bestFit="1" customWidth="1"/>
    <col min="37" max="37" width="22" style="4" customWidth="1"/>
    <col min="38" max="38" width="20.83203125" style="4" bestFit="1" customWidth="1"/>
    <col min="39" max="39" width="21.1640625" style="4" bestFit="1" customWidth="1"/>
    <col min="40" max="40" width="27.1640625" style="4" bestFit="1" customWidth="1"/>
    <col min="41" max="41" width="25.83203125" style="4" bestFit="1" customWidth="1"/>
    <col min="42" max="42" width="21.1640625" style="4" bestFit="1" customWidth="1"/>
    <col min="43" max="43" width="24" style="4" bestFit="1" customWidth="1"/>
    <col min="44" max="44" width="23.5" style="4" bestFit="1" customWidth="1"/>
    <col min="45" max="16384" width="10.83203125" style="4"/>
  </cols>
  <sheetData>
    <row r="2" spans="2:31" x14ac:dyDescent="0.15">
      <c r="B2" s="29" t="s">
        <v>126</v>
      </c>
      <c r="C2" s="5" t="s">
        <v>12</v>
      </c>
      <c r="D2" s="5" t="s">
        <v>59</v>
      </c>
      <c r="E2" s="6" t="s">
        <v>60</v>
      </c>
      <c r="F2" s="62" t="s">
        <v>97</v>
      </c>
      <c r="G2" s="62" t="s">
        <v>93</v>
      </c>
      <c r="H2" s="6" t="s">
        <v>61</v>
      </c>
      <c r="I2" s="6" t="s">
        <v>62</v>
      </c>
      <c r="J2" s="6" t="s">
        <v>63</v>
      </c>
      <c r="K2" s="6" t="s">
        <v>64</v>
      </c>
      <c r="L2" s="6" t="s">
        <v>65</v>
      </c>
      <c r="M2" s="6" t="s">
        <v>66</v>
      </c>
      <c r="N2" s="6" t="s">
        <v>67</v>
      </c>
      <c r="O2" s="6" t="s">
        <v>68</v>
      </c>
      <c r="P2" s="6" t="s">
        <v>76</v>
      </c>
      <c r="Q2" s="6" t="s">
        <v>127</v>
      </c>
      <c r="R2" s="6" t="s">
        <v>128</v>
      </c>
      <c r="S2" s="6" t="s">
        <v>28</v>
      </c>
      <c r="T2" s="6" t="s">
        <v>129</v>
      </c>
      <c r="U2" s="64" t="s">
        <v>14</v>
      </c>
      <c r="V2" s="64" t="s">
        <v>16</v>
      </c>
      <c r="W2" s="64" t="s">
        <v>20</v>
      </c>
      <c r="X2" s="5" t="s">
        <v>18</v>
      </c>
      <c r="Y2" s="5" t="s">
        <v>130</v>
      </c>
      <c r="Z2" s="64" t="s">
        <v>131</v>
      </c>
      <c r="AA2" s="5" t="s">
        <v>132</v>
      </c>
      <c r="AB2" s="64" t="s">
        <v>133</v>
      </c>
      <c r="AC2" s="64" t="s">
        <v>54</v>
      </c>
      <c r="AD2" s="64" t="s">
        <v>55</v>
      </c>
      <c r="AE2" s="5" t="s">
        <v>69</v>
      </c>
    </row>
    <row r="3" spans="2:31" x14ac:dyDescent="0.15">
      <c r="C3" s="7" t="str">
        <f>IF(Mannschaftsmeldebogen!B8&lt;&gt;"",Hauptmeldebogen_LM!$C$7,"")</f>
        <v/>
      </c>
      <c r="D3" s="7" t="str">
        <f>IF(Mannschaftsmeldebogen!B8&lt;&gt;"",Mannschaftsmeldebogen!B8,"")</f>
        <v/>
      </c>
      <c r="E3" s="8" t="str">
        <f>IF(Mannschaftsmeldebogen!C8&lt;&gt;"",Mannschaftsmeldebogen!C8,"")</f>
        <v/>
      </c>
      <c r="F3" s="8">
        <f>COUNTIF(msi[Geschlecht],RAW!M4)</f>
        <v>0</v>
      </c>
      <c r="G3" s="8">
        <f>COUNTIF(msi[Geschlecht],RAW!M3)</f>
        <v>0</v>
      </c>
      <c r="H3" s="8" t="str">
        <f>IF(Mannschaftsmeldebogen!D8&lt;&gt;"",Mannschaftsmeldebogen!D8,"")</f>
        <v/>
      </c>
      <c r="I3" s="8" t="str">
        <f>IF(Mannschaftsmeldebogen!E8&lt;&gt;"",Mannschaftsmeldebogen!E8,"")</f>
        <v/>
      </c>
      <c r="J3" s="8" t="str">
        <f>IF(Mannschaftsmeldebogen!F8&lt;&gt;"",Mannschaftsmeldebogen!F8,"")</f>
        <v/>
      </c>
      <c r="K3" s="8" t="str">
        <f>IF(Mannschaftsmeldebogen!G8&lt;&gt;"",Mannschaftsmeldebogen!G8,"")</f>
        <v/>
      </c>
      <c r="L3" s="8" t="str">
        <f>IF(Mannschaftsmeldebogen!H8&lt;&gt;"",Mannschaftsmeldebogen!H8,"")</f>
        <v/>
      </c>
      <c r="M3" s="8" t="str">
        <f>IF(Mannschaftsmeldebogen!I8&lt;&gt;"",Mannschaftsmeldebogen!I8,"")</f>
        <v/>
      </c>
      <c r="N3" s="8" t="str">
        <f>IF(Mannschaftsmeldebogen!J8&lt;&gt;"",Mannschaftsmeldebogen!J8,"")</f>
        <v/>
      </c>
      <c r="O3" s="8" t="str">
        <f>IF(Mannschaftsmeldebogen!K8&lt;&gt;"",Mannschaftsmeldebogen!K8,"")</f>
        <v/>
      </c>
      <c r="P3" s="8">
        <f>Hauptmeldebogen_LM!C19</f>
        <v>0</v>
      </c>
      <c r="Q3" s="8">
        <f>Hauptmeldebogen_LM!C15</f>
        <v>0</v>
      </c>
      <c r="R3" s="9">
        <f>Hauptmeldebogen_LM!C23</f>
        <v>0</v>
      </c>
      <c r="S3" s="8" t="str">
        <f>IF(Hauptmeldebogen_LM!C21&lt;&gt;"",Hauptmeldebogen_LM!C21,"")</f>
        <v/>
      </c>
      <c r="T3" s="8"/>
      <c r="U3" s="65" t="str">
        <f>IF(Hauptmeldebogen_LM!C10&lt;&gt;"",Hauptmeldebogen_LM!C10,"")</f>
        <v/>
      </c>
      <c r="V3" s="65" t="str">
        <f>IF(Hauptmeldebogen_LM!C11&lt;&gt;"",Hauptmeldebogen_LM!C11,"")</f>
        <v/>
      </c>
      <c r="W3" s="65" t="str">
        <f>IF(Hauptmeldebogen_LM!C13&lt;&gt;"",Hauptmeldebogen_LM!C13,"")</f>
        <v/>
      </c>
      <c r="X3" s="15" t="str">
        <f>IF(Hauptmeldebogen_LM!C12&lt;&gt;"",Hauptmeldebogen_LM!C12,"")</f>
        <v/>
      </c>
      <c r="Y3" s="7" t="str">
        <f>IF(Karimeldebogen!B9&lt;&gt;"",Karimeldebogen!B9,"")</f>
        <v/>
      </c>
      <c r="Z3" s="65" t="str">
        <f>IF(Karimeldebogen!C9&lt;&gt;"",Karimeldebogen!C9,"")</f>
        <v/>
      </c>
      <c r="AA3" s="7" t="str">
        <f>IF(Karimeldebogen!D9&lt;&gt;"",Karimeldebogen!D9,"")</f>
        <v/>
      </c>
      <c r="AB3" s="65" t="str">
        <f>IF(Karimeldebogen!E9&lt;&gt;"",Karimeldebogen!E9,"")</f>
        <v/>
      </c>
      <c r="AC3" s="65" t="str">
        <f>IF(Karimeldebogen!F9&lt;&gt;"",Karimeldebogen!F9,"")</f>
        <v/>
      </c>
      <c r="AD3" s="65" t="str">
        <f>IF(Karimeldebogen!G9&lt;&gt;"",Karimeldebogen!G9,"")</f>
        <v/>
      </c>
      <c r="AE3" s="7" t="str">
        <f>IF(Mannschaftsmeldebogen!L8&lt;&gt;"",Mannschaftsmeldebogen!L8,"")</f>
        <v/>
      </c>
    </row>
    <row r="4" spans="2:31" x14ac:dyDescent="0.15">
      <c r="C4" s="7" t="str">
        <f>IF(Mannschaftsmeldebogen!B9&lt;&gt;"",Hauptmeldebogen_LM!$C$7,"")</f>
        <v/>
      </c>
      <c r="D4" s="7" t="str">
        <f>IF(Mannschaftsmeldebogen!B9&lt;&gt;"",Mannschaftsmeldebogen!B9,"")</f>
        <v/>
      </c>
      <c r="E4" s="8" t="str">
        <f>IF(Mannschaftsmeldebogen!C9&lt;&gt;"",Mannschaftsmeldebogen!C9,"")</f>
        <v/>
      </c>
      <c r="F4" s="61">
        <f>COUNTIF(msii[Geschlecht],RAW!M4)</f>
        <v>0</v>
      </c>
      <c r="G4" s="61">
        <f>COUNTIF(msii[Geschlecht],RAW!M3)</f>
        <v>0</v>
      </c>
      <c r="H4" s="8" t="str">
        <f>IF(Mannschaftsmeldebogen!D9&lt;&gt;"",Mannschaftsmeldebogen!D9,"")</f>
        <v/>
      </c>
      <c r="I4" s="8" t="str">
        <f>IF(Mannschaftsmeldebogen!E9&lt;&gt;"",Mannschaftsmeldebogen!E9,"")</f>
        <v/>
      </c>
      <c r="J4" s="8" t="str">
        <f>IF(Mannschaftsmeldebogen!F9&lt;&gt;"",Mannschaftsmeldebogen!F9,"")</f>
        <v/>
      </c>
      <c r="K4" s="8" t="str">
        <f>IF(Mannschaftsmeldebogen!G9&lt;&gt;"",Mannschaftsmeldebogen!G9,"")</f>
        <v/>
      </c>
      <c r="L4" s="8" t="str">
        <f>IF(Mannschaftsmeldebogen!H9&lt;&gt;"",Mannschaftsmeldebogen!H9,"")</f>
        <v/>
      </c>
      <c r="M4" s="8" t="str">
        <f>IF(Mannschaftsmeldebogen!I9&lt;&gt;"",Mannschaftsmeldebogen!I9,"")</f>
        <v/>
      </c>
      <c r="N4" s="8" t="str">
        <f>IF(Mannschaftsmeldebogen!J9&lt;&gt;"",Mannschaftsmeldebogen!J9,"")</f>
        <v/>
      </c>
      <c r="O4" s="8" t="str">
        <f>IF(Mannschaftsmeldebogen!K9&lt;&gt;"",Mannschaftsmeldebogen!K9,"")</f>
        <v/>
      </c>
      <c r="P4" s="61"/>
      <c r="Q4" s="61"/>
      <c r="R4" s="66"/>
      <c r="S4" s="61"/>
      <c r="T4" s="61"/>
      <c r="U4" s="28"/>
      <c r="V4" s="28"/>
      <c r="W4" s="28"/>
      <c r="X4" s="2"/>
      <c r="Y4" s="7" t="str">
        <f>IF(Karimeldebogen!B10&lt;&gt;"",Karimeldebogen!B10,"")</f>
        <v/>
      </c>
      <c r="Z4" s="65" t="str">
        <f>IF(Karimeldebogen!C10&lt;&gt;"",Karimeldebogen!C10,"")</f>
        <v/>
      </c>
      <c r="AA4" s="7" t="str">
        <f>IF(Karimeldebogen!D10&lt;&gt;"",Karimeldebogen!D10,"")</f>
        <v/>
      </c>
      <c r="AB4" s="65" t="str">
        <f>IF(Karimeldebogen!E10&lt;&gt;"",Karimeldebogen!E10,"")</f>
        <v/>
      </c>
      <c r="AC4" s="65" t="str">
        <f>IF(Karimeldebogen!F10&lt;&gt;"",Karimeldebogen!F10,"")</f>
        <v/>
      </c>
      <c r="AD4" s="65" t="str">
        <f>IF(Karimeldebogen!G10&lt;&gt;"",Karimeldebogen!G10,"")</f>
        <v/>
      </c>
      <c r="AE4" s="7" t="str">
        <f>IF(Mannschaftsmeldebogen!L9&lt;&gt;"",Mannschaftsmeldebogen!L9,"")</f>
        <v/>
      </c>
    </row>
    <row r="5" spans="2:31" x14ac:dyDescent="0.15">
      <c r="C5" s="7" t="str">
        <f>IF(Mannschaftsmeldebogen!B10&lt;&gt;"",Hauptmeldebogen_LM!$C$7,"")</f>
        <v/>
      </c>
      <c r="D5" s="7" t="str">
        <f>IF(Mannschaftsmeldebogen!B10&lt;&gt;"",Mannschaftsmeldebogen!B10,"")</f>
        <v/>
      </c>
      <c r="E5" s="8" t="str">
        <f>IF(Mannschaftsmeldebogen!C10&lt;&gt;"",Mannschaftsmeldebogen!C10,"")</f>
        <v/>
      </c>
      <c r="F5" s="61">
        <f>COUNTIF(msiii[Geschlecht],RAW!M4)</f>
        <v>0</v>
      </c>
      <c r="G5" s="61">
        <f>COUNTIF(msiii[Geschlecht],RAW!M3)</f>
        <v>0</v>
      </c>
      <c r="H5" s="8" t="str">
        <f>IF(Mannschaftsmeldebogen!D10&lt;&gt;"",Mannschaftsmeldebogen!D10,"")</f>
        <v/>
      </c>
      <c r="I5" s="8" t="str">
        <f>IF(Mannschaftsmeldebogen!E10&lt;&gt;"",Mannschaftsmeldebogen!E10,"")</f>
        <v/>
      </c>
      <c r="J5" s="8" t="str">
        <f>IF(Mannschaftsmeldebogen!F10&lt;&gt;"",Mannschaftsmeldebogen!F10,"")</f>
        <v/>
      </c>
      <c r="K5" s="8" t="str">
        <f>IF(Mannschaftsmeldebogen!G10&lt;&gt;"",Mannschaftsmeldebogen!G10,"")</f>
        <v/>
      </c>
      <c r="L5" s="8" t="str">
        <f>IF(Mannschaftsmeldebogen!H10&lt;&gt;"",Mannschaftsmeldebogen!H10,"")</f>
        <v/>
      </c>
      <c r="M5" s="8" t="str">
        <f>IF(Mannschaftsmeldebogen!I10&lt;&gt;"",Mannschaftsmeldebogen!I10,"")</f>
        <v/>
      </c>
      <c r="N5" s="8" t="str">
        <f>IF(Mannschaftsmeldebogen!J10&lt;&gt;"",Mannschaftsmeldebogen!J10,"")</f>
        <v/>
      </c>
      <c r="O5" s="8" t="str">
        <f>IF(Mannschaftsmeldebogen!K10&lt;&gt;"",Mannschaftsmeldebogen!K10,"")</f>
        <v/>
      </c>
      <c r="P5" s="61"/>
      <c r="Q5" s="61"/>
      <c r="R5" s="66"/>
      <c r="S5" s="61"/>
      <c r="T5" s="61"/>
      <c r="U5" s="28"/>
      <c r="V5" s="28"/>
      <c r="W5" s="28"/>
      <c r="X5" s="2"/>
      <c r="Y5" s="7" t="str">
        <f>IF(Karimeldebogen!B11&lt;&gt;"",Karimeldebogen!B11,"")</f>
        <v/>
      </c>
      <c r="Z5" s="65" t="str">
        <f>IF(Karimeldebogen!C11&lt;&gt;"",Karimeldebogen!C11,"")</f>
        <v/>
      </c>
      <c r="AA5" s="7" t="str">
        <f>IF(Karimeldebogen!D11&lt;&gt;"",Karimeldebogen!D11,"")</f>
        <v/>
      </c>
      <c r="AB5" s="65" t="str">
        <f>IF(Karimeldebogen!E11&lt;&gt;"",Karimeldebogen!E11,"")</f>
        <v/>
      </c>
      <c r="AC5" s="65" t="str">
        <f>IF(Karimeldebogen!F11&lt;&gt;"",Karimeldebogen!F11,"")</f>
        <v/>
      </c>
      <c r="AD5" s="65" t="str">
        <f>IF(Karimeldebogen!G11&lt;&gt;"",Karimeldebogen!G11,"")</f>
        <v/>
      </c>
      <c r="AE5" s="7" t="str">
        <f>IF(Mannschaftsmeldebogen!L10&lt;&gt;"",Mannschaftsmeldebogen!L10,"")</f>
        <v/>
      </c>
    </row>
    <row r="6" spans="2:31" x14ac:dyDescent="0.15">
      <c r="C6" s="7" t="str">
        <f>IF(Mannschaftsmeldebogen!B11&lt;&gt;"",Hauptmeldebogen_LM!$C$7,"")</f>
        <v/>
      </c>
      <c r="D6" s="7" t="str">
        <f>IF(Mannschaftsmeldebogen!B11&lt;&gt;"",Mannschaftsmeldebogen!B11,"")</f>
        <v/>
      </c>
      <c r="E6" s="8" t="str">
        <f>IF(Mannschaftsmeldebogen!C11&lt;&gt;"",Mannschaftsmeldebogen!C11,"")</f>
        <v/>
      </c>
      <c r="F6" s="61">
        <f>COUNTIF(msiv[Geschlecht],RAW!M4)</f>
        <v>0</v>
      </c>
      <c r="G6" s="61">
        <f>COUNTIF(msiv[Geschlecht],RAW!M3)</f>
        <v>0</v>
      </c>
      <c r="H6" s="8" t="str">
        <f>IF(Mannschaftsmeldebogen!D11&lt;&gt;"",Mannschaftsmeldebogen!D11,"")</f>
        <v/>
      </c>
      <c r="I6" s="8" t="str">
        <f>IF(Mannschaftsmeldebogen!E11&lt;&gt;"",Mannschaftsmeldebogen!E11,"")</f>
        <v/>
      </c>
      <c r="J6" s="8" t="str">
        <f>IF(Mannschaftsmeldebogen!F11&lt;&gt;"",Mannschaftsmeldebogen!F11,"")</f>
        <v/>
      </c>
      <c r="K6" s="8" t="str">
        <f>IF(Mannschaftsmeldebogen!G11&lt;&gt;"",Mannschaftsmeldebogen!G11,"")</f>
        <v/>
      </c>
      <c r="L6" s="8" t="str">
        <f>IF(Mannschaftsmeldebogen!H11&lt;&gt;"",Mannschaftsmeldebogen!H11,"")</f>
        <v/>
      </c>
      <c r="M6" s="8" t="str">
        <f>IF(Mannschaftsmeldebogen!I11&lt;&gt;"",Mannschaftsmeldebogen!I11,"")</f>
        <v/>
      </c>
      <c r="N6" s="8" t="str">
        <f>IF(Mannschaftsmeldebogen!J11&lt;&gt;"",Mannschaftsmeldebogen!J11,"")</f>
        <v/>
      </c>
      <c r="O6" s="8" t="str">
        <f>IF(Mannschaftsmeldebogen!K11&lt;&gt;"",Mannschaftsmeldebogen!K11,"")</f>
        <v/>
      </c>
      <c r="P6" s="61"/>
      <c r="Q6" s="61"/>
      <c r="R6" s="66"/>
      <c r="S6" s="61"/>
      <c r="T6" s="61"/>
      <c r="U6" s="28"/>
      <c r="V6" s="28"/>
      <c r="W6" s="28"/>
      <c r="X6" s="2"/>
      <c r="Y6" s="7" t="str">
        <f>IF(Karimeldebogen!B12&lt;&gt;"",Karimeldebogen!B12,"")</f>
        <v/>
      </c>
      <c r="Z6" s="65" t="str">
        <f>IF(Karimeldebogen!C12&lt;&gt;"",Karimeldebogen!C12,"")</f>
        <v/>
      </c>
      <c r="AA6" s="7" t="str">
        <f>IF(Karimeldebogen!D12&lt;&gt;"",Karimeldebogen!D12,"")</f>
        <v/>
      </c>
      <c r="AB6" s="65" t="str">
        <f>IF(Karimeldebogen!E12&lt;&gt;"",Karimeldebogen!E12,"")</f>
        <v/>
      </c>
      <c r="AC6" s="65" t="str">
        <f>IF(Karimeldebogen!F12&lt;&gt;"",Karimeldebogen!F12,"")</f>
        <v/>
      </c>
      <c r="AD6" s="65" t="str">
        <f>IF(Karimeldebogen!G12&lt;&gt;"",Karimeldebogen!G12,"")</f>
        <v/>
      </c>
      <c r="AE6" s="7" t="str">
        <f>IF(Mannschaftsmeldebogen!L11&lt;&gt;"",Mannschaftsmeldebogen!L11,"")</f>
        <v/>
      </c>
    </row>
    <row r="7" spans="2:31" x14ac:dyDescent="0.15">
      <c r="C7" s="7" t="str">
        <f>IF(Mannschaftsmeldebogen!B12&lt;&gt;"",Hauptmeldebogen_LM!$C$7,"")</f>
        <v/>
      </c>
      <c r="D7" s="7" t="str">
        <f>IF(Mannschaftsmeldebogen!B12&lt;&gt;"",Mannschaftsmeldebogen!B12,"")</f>
        <v/>
      </c>
      <c r="E7" s="8" t="str">
        <f>IF(Mannschaftsmeldebogen!C12&lt;&gt;"",Mannschaftsmeldebogen!C12,"")</f>
        <v/>
      </c>
      <c r="F7" s="61">
        <f>COUNTIF(msv[Geschlecht],RAW!M4)</f>
        <v>0</v>
      </c>
      <c r="G7" s="61">
        <f>COUNTIF(msv[Geschlecht],RAW!M3)</f>
        <v>0</v>
      </c>
      <c r="H7" s="8" t="str">
        <f>IF(Mannschaftsmeldebogen!D12&lt;&gt;"",Mannschaftsmeldebogen!D12,"")</f>
        <v/>
      </c>
      <c r="I7" s="8" t="str">
        <f>IF(Mannschaftsmeldebogen!E12&lt;&gt;"",Mannschaftsmeldebogen!E12,"")</f>
        <v/>
      </c>
      <c r="J7" s="8" t="str">
        <f>IF(Mannschaftsmeldebogen!F12&lt;&gt;"",Mannschaftsmeldebogen!F12,"")</f>
        <v/>
      </c>
      <c r="K7" s="8" t="str">
        <f>IF(Mannschaftsmeldebogen!G12&lt;&gt;"",Mannschaftsmeldebogen!G12,"")</f>
        <v/>
      </c>
      <c r="L7" s="8" t="str">
        <f>IF(Mannschaftsmeldebogen!H12&lt;&gt;"",Mannschaftsmeldebogen!H12,"")</f>
        <v/>
      </c>
      <c r="M7" s="8" t="str">
        <f>IF(Mannschaftsmeldebogen!I12&lt;&gt;"",Mannschaftsmeldebogen!I12,"")</f>
        <v/>
      </c>
      <c r="N7" s="8" t="str">
        <f>IF(Mannschaftsmeldebogen!J12&lt;&gt;"",Mannschaftsmeldebogen!J12,"")</f>
        <v/>
      </c>
      <c r="O7" s="8" t="str">
        <f>IF(Mannschaftsmeldebogen!K12&lt;&gt;"",Mannschaftsmeldebogen!K12,"")</f>
        <v/>
      </c>
      <c r="P7" s="61"/>
      <c r="Q7" s="61"/>
      <c r="R7" s="66"/>
      <c r="S7" s="61"/>
      <c r="T7" s="61"/>
      <c r="U7" s="28"/>
      <c r="V7" s="28"/>
      <c r="W7" s="28"/>
      <c r="X7" s="2"/>
      <c r="Y7" s="7" t="str">
        <f>IF(Karimeldebogen!B13&lt;&gt;"",Karimeldebogen!B13,"")</f>
        <v/>
      </c>
      <c r="Z7" s="65" t="str">
        <f>IF(Karimeldebogen!C13&lt;&gt;"",Karimeldebogen!C13,"")</f>
        <v/>
      </c>
      <c r="AA7" s="7" t="str">
        <f>IF(Karimeldebogen!D13&lt;&gt;"",Karimeldebogen!D13,"")</f>
        <v/>
      </c>
      <c r="AB7" s="65" t="str">
        <f>IF(Karimeldebogen!E13&lt;&gt;"",Karimeldebogen!E13,"")</f>
        <v/>
      </c>
      <c r="AC7" s="65" t="str">
        <f>IF(Karimeldebogen!F13&lt;&gt;"",Karimeldebogen!F13,"")</f>
        <v/>
      </c>
      <c r="AD7" s="65" t="str">
        <f>IF(Karimeldebogen!G13&lt;&gt;"",Karimeldebogen!G13,"")</f>
        <v/>
      </c>
      <c r="AE7" s="7" t="str">
        <f>IF(Mannschaftsmeldebogen!L12&lt;&gt;"",Mannschaftsmeldebogen!L12,"")</f>
        <v/>
      </c>
    </row>
    <row r="8" spans="2:31" x14ac:dyDescent="0.15">
      <c r="C8" s="7" t="str">
        <f>IF(Mannschaftsmeldebogen!B13&lt;&gt;"",Hauptmeldebogen_LM!$C$7,"")</f>
        <v/>
      </c>
      <c r="D8" s="7" t="str">
        <f>IF(Mannschaftsmeldebogen!B13&lt;&gt;"",Mannschaftsmeldebogen!B13,"")</f>
        <v/>
      </c>
      <c r="E8" s="8" t="str">
        <f>IF(Mannschaftsmeldebogen!C13&lt;&gt;"",Mannschaftsmeldebogen!C13,"")</f>
        <v/>
      </c>
      <c r="F8" s="61">
        <f>COUNTIF(msvi[Geschlecht],RAW!M4)</f>
        <v>0</v>
      </c>
      <c r="G8" s="61">
        <f>COUNTIF(msvi[Geschlecht],RAW!M3)</f>
        <v>0</v>
      </c>
      <c r="H8" s="8" t="str">
        <f>IF(Mannschaftsmeldebogen!D13&lt;&gt;"",Mannschaftsmeldebogen!D13,"")</f>
        <v/>
      </c>
      <c r="I8" s="8" t="str">
        <f>IF(Mannschaftsmeldebogen!E13&lt;&gt;"",Mannschaftsmeldebogen!E13,"")</f>
        <v/>
      </c>
      <c r="J8" s="8" t="str">
        <f>IF(Mannschaftsmeldebogen!F13&lt;&gt;"",Mannschaftsmeldebogen!F13,"")</f>
        <v/>
      </c>
      <c r="K8" s="8" t="str">
        <f>IF(Mannschaftsmeldebogen!G13&lt;&gt;"",Mannschaftsmeldebogen!G13,"")</f>
        <v/>
      </c>
      <c r="L8" s="8" t="str">
        <f>IF(Mannschaftsmeldebogen!H13&lt;&gt;"",Mannschaftsmeldebogen!H13,"")</f>
        <v/>
      </c>
      <c r="M8" s="8" t="str">
        <f>IF(Mannschaftsmeldebogen!I13&lt;&gt;"",Mannschaftsmeldebogen!I13,"")</f>
        <v/>
      </c>
      <c r="N8" s="8" t="str">
        <f>IF(Mannschaftsmeldebogen!J13&lt;&gt;"",Mannschaftsmeldebogen!J13,"")</f>
        <v/>
      </c>
      <c r="O8" s="8" t="str">
        <f>IF(Mannschaftsmeldebogen!K13&lt;&gt;"",Mannschaftsmeldebogen!K13,"")</f>
        <v/>
      </c>
      <c r="P8" s="61"/>
      <c r="Q8" s="61"/>
      <c r="R8" s="66"/>
      <c r="S8" s="61"/>
      <c r="T8" s="61"/>
      <c r="U8" s="28"/>
      <c r="V8" s="28"/>
      <c r="W8" s="28"/>
      <c r="X8" s="2"/>
      <c r="Y8" s="7" t="str">
        <f>IF(Karimeldebogen!B14&lt;&gt;"",Karimeldebogen!B14,"")</f>
        <v/>
      </c>
      <c r="Z8" s="65" t="str">
        <f>IF(Karimeldebogen!C14&lt;&gt;"",Karimeldebogen!C14,"")</f>
        <v/>
      </c>
      <c r="AA8" s="7" t="str">
        <f>IF(Karimeldebogen!D14&lt;&gt;"",Karimeldebogen!D14,"")</f>
        <v/>
      </c>
      <c r="AB8" s="65" t="str">
        <f>IF(Karimeldebogen!E14&lt;&gt;"",Karimeldebogen!E14,"")</f>
        <v/>
      </c>
      <c r="AC8" s="65" t="str">
        <f>IF(Karimeldebogen!F14&lt;&gt;"",Karimeldebogen!F14,"")</f>
        <v/>
      </c>
      <c r="AD8" s="65" t="str">
        <f>IF(Karimeldebogen!G14&lt;&gt;"",Karimeldebogen!G14,"")</f>
        <v/>
      </c>
      <c r="AE8" s="7" t="str">
        <f>IF(Mannschaftsmeldebogen!L13&lt;&gt;"",Mannschaftsmeldebogen!L13,"")</f>
        <v/>
      </c>
    </row>
    <row r="9" spans="2:31" x14ac:dyDescent="0.15">
      <c r="C9" s="7" t="str">
        <f>IF(Mannschaftsmeldebogen!B14&lt;&gt;"",Hauptmeldebogen_LM!$C$7,"")</f>
        <v/>
      </c>
      <c r="D9" s="7" t="str">
        <f>IF(Mannschaftsmeldebogen!B14&lt;&gt;"",Mannschaftsmeldebogen!B14,"")</f>
        <v/>
      </c>
      <c r="E9" s="8" t="str">
        <f>IF(Mannschaftsmeldebogen!C14&lt;&gt;"",Mannschaftsmeldebogen!C14,"")</f>
        <v/>
      </c>
      <c r="F9" s="61">
        <f>COUNTIF(msvii[Geschlecht],RAW!M4)</f>
        <v>0</v>
      </c>
      <c r="G9" s="61">
        <f>COUNTIF(msvii[Geschlecht],RAW!M3)</f>
        <v>0</v>
      </c>
      <c r="H9" s="8" t="str">
        <f>IF(Mannschaftsmeldebogen!D14&lt;&gt;"",Mannschaftsmeldebogen!D14,"")</f>
        <v/>
      </c>
      <c r="I9" s="8" t="str">
        <f>IF(Mannschaftsmeldebogen!E14&lt;&gt;"",Mannschaftsmeldebogen!E14,"")</f>
        <v/>
      </c>
      <c r="J9" s="8" t="str">
        <f>IF(Mannschaftsmeldebogen!F14&lt;&gt;"",Mannschaftsmeldebogen!F14,"")</f>
        <v/>
      </c>
      <c r="K9" s="8" t="str">
        <f>IF(Mannschaftsmeldebogen!G14&lt;&gt;"",Mannschaftsmeldebogen!G14,"")</f>
        <v/>
      </c>
      <c r="L9" s="8" t="str">
        <f>IF(Mannschaftsmeldebogen!H14&lt;&gt;"",Mannschaftsmeldebogen!H14,"")</f>
        <v/>
      </c>
      <c r="M9" s="8" t="str">
        <f>IF(Mannschaftsmeldebogen!I14&lt;&gt;"",Mannschaftsmeldebogen!I14,"")</f>
        <v/>
      </c>
      <c r="N9" s="8" t="str">
        <f>IF(Mannschaftsmeldebogen!J14&lt;&gt;"",Mannschaftsmeldebogen!J14,"")</f>
        <v/>
      </c>
      <c r="O9" s="8" t="str">
        <f>IF(Mannschaftsmeldebogen!K14&lt;&gt;"",Mannschaftsmeldebogen!K14,"")</f>
        <v/>
      </c>
      <c r="P9" s="61"/>
      <c r="Q9" s="61"/>
      <c r="R9" s="66"/>
      <c r="S9" s="61"/>
      <c r="T9" s="61"/>
      <c r="U9" s="28"/>
      <c r="V9" s="28"/>
      <c r="W9" s="28"/>
      <c r="X9" s="2"/>
      <c r="Y9" s="7" t="str">
        <f>IF(Karimeldebogen!B15&lt;&gt;"",Karimeldebogen!B15,"")</f>
        <v/>
      </c>
      <c r="Z9" s="65" t="str">
        <f>IF(Karimeldebogen!C15&lt;&gt;"",Karimeldebogen!C15,"")</f>
        <v/>
      </c>
      <c r="AA9" s="7" t="str">
        <f>IF(Karimeldebogen!D15&lt;&gt;"",Karimeldebogen!D15,"")</f>
        <v/>
      </c>
      <c r="AB9" s="65" t="str">
        <f>IF(Karimeldebogen!E15&lt;&gt;"",Karimeldebogen!E15,"")</f>
        <v/>
      </c>
      <c r="AC9" s="65" t="str">
        <f>IF(Karimeldebogen!F15&lt;&gt;"",Karimeldebogen!F15,"")</f>
        <v/>
      </c>
      <c r="AD9" s="65" t="str">
        <f>IF(Karimeldebogen!G15&lt;&gt;"",Karimeldebogen!G15,"")</f>
        <v/>
      </c>
      <c r="AE9" s="7" t="str">
        <f>IF(Mannschaftsmeldebogen!L14&lt;&gt;"",Mannschaftsmeldebogen!L14,"")</f>
        <v/>
      </c>
    </row>
    <row r="10" spans="2:31" x14ac:dyDescent="0.15">
      <c r="C10" s="7" t="str">
        <f>IF(Mannschaftsmeldebogen!B15&lt;&gt;"",Hauptmeldebogen_LM!$C$7,"")</f>
        <v/>
      </c>
      <c r="D10" s="7" t="str">
        <f>IF(Mannschaftsmeldebogen!B15&lt;&gt;"",Mannschaftsmeldebogen!B15,"")</f>
        <v/>
      </c>
      <c r="E10" s="8" t="str">
        <f>IF(Mannschaftsmeldebogen!C15&lt;&gt;"",Mannschaftsmeldebogen!C15,"")</f>
        <v/>
      </c>
      <c r="F10" s="61">
        <f>COUNTIF(msviii[Geschlecht],RAW!M4)</f>
        <v>0</v>
      </c>
      <c r="G10" s="61">
        <f>COUNTIF(msviii[Geschlecht],RAW!M3)</f>
        <v>0</v>
      </c>
      <c r="H10" s="8" t="str">
        <f>IF(Mannschaftsmeldebogen!D15&lt;&gt;"",Mannschaftsmeldebogen!D15,"")</f>
        <v/>
      </c>
      <c r="I10" s="8" t="str">
        <f>IF(Mannschaftsmeldebogen!E15&lt;&gt;"",Mannschaftsmeldebogen!E15,"")</f>
        <v/>
      </c>
      <c r="J10" s="8" t="str">
        <f>IF(Mannschaftsmeldebogen!F15&lt;&gt;"",Mannschaftsmeldebogen!F15,"")</f>
        <v/>
      </c>
      <c r="K10" s="8" t="str">
        <f>IF(Mannschaftsmeldebogen!G15&lt;&gt;"",Mannschaftsmeldebogen!G15,"")</f>
        <v/>
      </c>
      <c r="L10" s="8" t="str">
        <f>IF(Mannschaftsmeldebogen!H15&lt;&gt;"",Mannschaftsmeldebogen!H15,"")</f>
        <v/>
      </c>
      <c r="M10" s="8" t="str">
        <f>IF(Mannschaftsmeldebogen!I15&lt;&gt;"",Mannschaftsmeldebogen!I15,"")</f>
        <v/>
      </c>
      <c r="N10" s="8" t="str">
        <f>IF(Mannschaftsmeldebogen!J15&lt;&gt;"",Mannschaftsmeldebogen!J15,"")</f>
        <v/>
      </c>
      <c r="O10" s="8" t="str">
        <f>IF(Mannschaftsmeldebogen!K15&lt;&gt;"",Mannschaftsmeldebogen!K15,"")</f>
        <v/>
      </c>
      <c r="P10" s="61"/>
      <c r="Q10" s="61"/>
      <c r="R10" s="66"/>
      <c r="S10" s="61"/>
      <c r="T10" s="61"/>
      <c r="U10" s="28"/>
      <c r="V10" s="28"/>
      <c r="W10" s="28"/>
      <c r="X10" s="2"/>
      <c r="Y10" s="7" t="str">
        <f>IF(Karimeldebogen!B16&lt;&gt;"",Karimeldebogen!B16,"")</f>
        <v/>
      </c>
      <c r="Z10" s="65" t="str">
        <f>IF(Karimeldebogen!C16&lt;&gt;"",Karimeldebogen!C16,"")</f>
        <v/>
      </c>
      <c r="AA10" s="7" t="str">
        <f>IF(Karimeldebogen!D16&lt;&gt;"",Karimeldebogen!D16,"")</f>
        <v/>
      </c>
      <c r="AB10" s="65" t="str">
        <f>IF(Karimeldebogen!E16&lt;&gt;"",Karimeldebogen!E16,"")</f>
        <v/>
      </c>
      <c r="AC10" s="65" t="str">
        <f>IF(Karimeldebogen!F16&lt;&gt;"",Karimeldebogen!F16,"")</f>
        <v/>
      </c>
      <c r="AD10" s="65" t="str">
        <f>IF(Karimeldebogen!G16&lt;&gt;"",Karimeldebogen!G16,"")</f>
        <v/>
      </c>
      <c r="AE10" s="7" t="str">
        <f>IF(Mannschaftsmeldebogen!L15&lt;&gt;"",Mannschaftsmeldebogen!L15,"")</f>
        <v/>
      </c>
    </row>
    <row r="11" spans="2:31" x14ac:dyDescent="0.15">
      <c r="C11" s="7" t="str">
        <f>IF(Mannschaftsmeldebogen!B16&lt;&gt;"",Hauptmeldebogen_LM!$C$7,"")</f>
        <v/>
      </c>
      <c r="D11" s="7" t="str">
        <f>IF(Mannschaftsmeldebogen!B16&lt;&gt;"",Mannschaftsmeldebogen!B16,"")</f>
        <v/>
      </c>
      <c r="E11" s="8" t="str">
        <f>IF(Mannschaftsmeldebogen!C16&lt;&gt;"",Mannschaftsmeldebogen!C16,"")</f>
        <v/>
      </c>
      <c r="F11" s="61">
        <f>COUNTIF(msix[Geschlecht],RAW!M4)</f>
        <v>0</v>
      </c>
      <c r="G11" s="61">
        <f>COUNTIF(msix[Geschlecht],RAW!M3)</f>
        <v>0</v>
      </c>
      <c r="H11" s="8" t="str">
        <f>IF(Mannschaftsmeldebogen!D16&lt;&gt;"",Mannschaftsmeldebogen!D16,"")</f>
        <v/>
      </c>
      <c r="I11" s="8" t="str">
        <f>IF(Mannschaftsmeldebogen!E16&lt;&gt;"",Mannschaftsmeldebogen!E16,"")</f>
        <v/>
      </c>
      <c r="J11" s="8" t="str">
        <f>IF(Mannschaftsmeldebogen!F16&lt;&gt;"",Mannschaftsmeldebogen!F16,"")</f>
        <v/>
      </c>
      <c r="K11" s="8" t="str">
        <f>IF(Mannschaftsmeldebogen!G16&lt;&gt;"",Mannschaftsmeldebogen!G16,"")</f>
        <v/>
      </c>
      <c r="L11" s="8" t="str">
        <f>IF(Mannschaftsmeldebogen!H16&lt;&gt;"",Mannschaftsmeldebogen!H16,"")</f>
        <v/>
      </c>
      <c r="M11" s="8" t="str">
        <f>IF(Mannschaftsmeldebogen!I16&lt;&gt;"",Mannschaftsmeldebogen!I16,"")</f>
        <v/>
      </c>
      <c r="N11" s="8" t="str">
        <f>IF(Mannschaftsmeldebogen!J16&lt;&gt;"",Mannschaftsmeldebogen!J16,"")</f>
        <v/>
      </c>
      <c r="O11" s="8" t="str">
        <f>IF(Mannschaftsmeldebogen!K16&lt;&gt;"",Mannschaftsmeldebogen!K16,"")</f>
        <v/>
      </c>
      <c r="P11" s="61"/>
      <c r="Q11" s="61"/>
      <c r="R11" s="66"/>
      <c r="S11" s="61"/>
      <c r="T11" s="61"/>
      <c r="U11" s="28"/>
      <c r="V11" s="28"/>
      <c r="W11" s="28"/>
      <c r="X11" s="2"/>
      <c r="Y11" s="7" t="str">
        <f>IF(Karimeldebogen!B17&lt;&gt;"",Karimeldebogen!B17,"")</f>
        <v/>
      </c>
      <c r="Z11" s="65" t="str">
        <f>IF(Karimeldebogen!C17&lt;&gt;"",Karimeldebogen!C17,"")</f>
        <v/>
      </c>
      <c r="AA11" s="7" t="str">
        <f>IF(Karimeldebogen!D17&lt;&gt;"",Karimeldebogen!D17,"")</f>
        <v/>
      </c>
      <c r="AB11" s="65" t="str">
        <f>IF(Karimeldebogen!E17&lt;&gt;"",Karimeldebogen!E17,"")</f>
        <v/>
      </c>
      <c r="AC11" s="65" t="str">
        <f>IF(Karimeldebogen!F17&lt;&gt;"",Karimeldebogen!F17,"")</f>
        <v/>
      </c>
      <c r="AD11" s="65" t="str">
        <f>IF(Karimeldebogen!G17&lt;&gt;"",Karimeldebogen!G17,"")</f>
        <v/>
      </c>
      <c r="AE11" s="7" t="str">
        <f>IF(Mannschaftsmeldebogen!L16&lt;&gt;"",Mannschaftsmeldebogen!L16,"")</f>
        <v/>
      </c>
    </row>
    <row r="12" spans="2:31" x14ac:dyDescent="0.15">
      <c r="C12" s="7" t="str">
        <f>IF(Mannschaftsmeldebogen!B17&lt;&gt;"",Hauptmeldebogen_LM!$C$7,"")</f>
        <v/>
      </c>
      <c r="D12" s="7" t="str">
        <f>IF(Mannschaftsmeldebogen!B17&lt;&gt;"",Mannschaftsmeldebogen!B17,"")</f>
        <v/>
      </c>
      <c r="E12" s="8" t="str">
        <f>IF(Mannschaftsmeldebogen!C17&lt;&gt;"",Mannschaftsmeldebogen!C17,"")</f>
        <v/>
      </c>
      <c r="F12" s="61">
        <f>COUNTIF(msx[Geschlecht],RAW!M4)</f>
        <v>0</v>
      </c>
      <c r="G12" s="61">
        <f>COUNTIF(msx[Geschlecht],RAW!M3)</f>
        <v>0</v>
      </c>
      <c r="H12" s="8" t="str">
        <f>IF(Mannschaftsmeldebogen!D17&lt;&gt;"",Mannschaftsmeldebogen!D17,"")</f>
        <v/>
      </c>
      <c r="I12" s="8" t="str">
        <f>IF(Mannschaftsmeldebogen!E17&lt;&gt;"",Mannschaftsmeldebogen!E17,"")</f>
        <v/>
      </c>
      <c r="J12" s="8" t="str">
        <f>IF(Mannschaftsmeldebogen!F17&lt;&gt;"",Mannschaftsmeldebogen!F17,"")</f>
        <v/>
      </c>
      <c r="K12" s="8" t="str">
        <f>IF(Mannschaftsmeldebogen!G17&lt;&gt;"",Mannschaftsmeldebogen!G17,"")</f>
        <v/>
      </c>
      <c r="L12" s="8" t="str">
        <f>IF(Mannschaftsmeldebogen!H17&lt;&gt;"",Mannschaftsmeldebogen!H17,"")</f>
        <v/>
      </c>
      <c r="M12" s="8" t="str">
        <f>IF(Mannschaftsmeldebogen!I17&lt;&gt;"",Mannschaftsmeldebogen!I17,"")</f>
        <v/>
      </c>
      <c r="N12" s="8" t="str">
        <f>IF(Mannschaftsmeldebogen!J17&lt;&gt;"",Mannschaftsmeldebogen!J17,"")</f>
        <v/>
      </c>
      <c r="O12" s="8" t="str">
        <f>IF(Mannschaftsmeldebogen!K17&lt;&gt;"",Mannschaftsmeldebogen!K17,"")</f>
        <v/>
      </c>
      <c r="P12" s="61"/>
      <c r="Q12" s="61"/>
      <c r="R12" s="66"/>
      <c r="S12" s="61"/>
      <c r="T12" s="61"/>
      <c r="U12" s="28"/>
      <c r="V12" s="28"/>
      <c r="W12" s="28"/>
      <c r="X12" s="2"/>
      <c r="Y12" s="7" t="str">
        <f>IF(Karimeldebogen!B18&lt;&gt;"",Karimeldebogen!B18,"")</f>
        <v/>
      </c>
      <c r="Z12" s="65" t="str">
        <f>IF(Karimeldebogen!C18&lt;&gt;"",Karimeldebogen!C18,"")</f>
        <v/>
      </c>
      <c r="AA12" s="7" t="str">
        <f>IF(Karimeldebogen!D18&lt;&gt;"",Karimeldebogen!D18,"")</f>
        <v/>
      </c>
      <c r="AB12" s="65" t="str">
        <f>IF(Karimeldebogen!E18&lt;&gt;"",Karimeldebogen!E18,"")</f>
        <v/>
      </c>
      <c r="AC12" s="65" t="str">
        <f>IF(Karimeldebogen!F18&lt;&gt;"",Karimeldebogen!F18,"")</f>
        <v/>
      </c>
      <c r="AD12" s="65" t="str">
        <f>IF(Karimeldebogen!G18&lt;&gt;"",Karimeldebogen!G18,"")</f>
        <v/>
      </c>
      <c r="AE12" s="7" t="str">
        <f>IF(Mannschaftsmeldebogen!L17&lt;&gt;"",Mannschaftsmeldebogen!L17,"")</f>
        <v/>
      </c>
    </row>
    <row r="13" spans="2:31" x14ac:dyDescent="0.15">
      <c r="C13" s="7" t="str">
        <f>IF(Mannschaftsmeldebogen!B18&lt;&gt;"",Hauptmeldebogen_LM!$C$7,"")</f>
        <v/>
      </c>
      <c r="D13" s="7" t="str">
        <f>IF(Mannschaftsmeldebogen!B18&lt;&gt;"",Mannschaftsmeldebogen!B18,"")</f>
        <v/>
      </c>
      <c r="E13" s="8" t="str">
        <f>IF(Mannschaftsmeldebogen!C18&lt;&gt;"",Mannschaftsmeldebogen!C18,"")</f>
        <v/>
      </c>
      <c r="F13" s="61">
        <f>COUNTIF(msxi[Geschlecht],RAW!M4)</f>
        <v>0</v>
      </c>
      <c r="G13" s="61">
        <f>COUNTIF(msxi[Geschlecht],RAW!M3)</f>
        <v>0</v>
      </c>
      <c r="H13" s="8" t="str">
        <f>IF(Mannschaftsmeldebogen!D18&lt;&gt;"",Mannschaftsmeldebogen!D18,"")</f>
        <v/>
      </c>
      <c r="I13" s="8" t="str">
        <f>IF(Mannschaftsmeldebogen!E18&lt;&gt;"",Mannschaftsmeldebogen!E18,"")</f>
        <v/>
      </c>
      <c r="J13" s="8" t="str">
        <f>IF(Mannschaftsmeldebogen!F18&lt;&gt;"",Mannschaftsmeldebogen!F18,"")</f>
        <v/>
      </c>
      <c r="K13" s="8" t="str">
        <f>IF(Mannschaftsmeldebogen!G18&lt;&gt;"",Mannschaftsmeldebogen!G18,"")</f>
        <v/>
      </c>
      <c r="L13" s="8" t="str">
        <f>IF(Mannschaftsmeldebogen!H18&lt;&gt;"",Mannschaftsmeldebogen!H18,"")</f>
        <v/>
      </c>
      <c r="M13" s="8" t="str">
        <f>IF(Mannschaftsmeldebogen!I18&lt;&gt;"",Mannschaftsmeldebogen!I18,"")</f>
        <v/>
      </c>
      <c r="N13" s="8" t="str">
        <f>IF(Mannschaftsmeldebogen!J18&lt;&gt;"",Mannschaftsmeldebogen!J18,"")</f>
        <v/>
      </c>
      <c r="O13" s="8" t="str">
        <f>IF(Mannschaftsmeldebogen!K18&lt;&gt;"",Mannschaftsmeldebogen!K18,"")</f>
        <v/>
      </c>
      <c r="P13" s="61"/>
      <c r="Q13" s="61"/>
      <c r="R13" s="66"/>
      <c r="S13" s="61"/>
      <c r="T13" s="61"/>
      <c r="U13" s="28"/>
      <c r="V13" s="28"/>
      <c r="W13" s="28"/>
      <c r="X13" s="2"/>
      <c r="Y13" s="7" t="str">
        <f>IF(Karimeldebogen!B19&lt;&gt;"",Karimeldebogen!B19,"")</f>
        <v/>
      </c>
      <c r="Z13" s="65" t="str">
        <f>IF(Karimeldebogen!C19&lt;&gt;"",Karimeldebogen!C19,"")</f>
        <v/>
      </c>
      <c r="AA13" s="7" t="str">
        <f>IF(Karimeldebogen!D19&lt;&gt;"",Karimeldebogen!D19,"")</f>
        <v/>
      </c>
      <c r="AB13" s="65" t="str">
        <f>IF(Karimeldebogen!E19&lt;&gt;"",Karimeldebogen!E19,"")</f>
        <v/>
      </c>
      <c r="AC13" s="65" t="str">
        <f>IF(Karimeldebogen!F19&lt;&gt;"",Karimeldebogen!F19,"")</f>
        <v/>
      </c>
      <c r="AD13" s="65" t="str">
        <f>IF(Karimeldebogen!G19&lt;&gt;"",Karimeldebogen!G19,"")</f>
        <v/>
      </c>
      <c r="AE13" s="7" t="str">
        <f>IF(Mannschaftsmeldebogen!L18&lt;&gt;"",Mannschaftsmeldebogen!L18,"")</f>
        <v/>
      </c>
    </row>
    <row r="14" spans="2:31" x14ac:dyDescent="0.15">
      <c r="C14" s="7" t="str">
        <f>IF(Mannschaftsmeldebogen!B19&lt;&gt;"",Hauptmeldebogen_LM!$C$7,"")</f>
        <v/>
      </c>
      <c r="D14" s="7" t="str">
        <f>IF(Mannschaftsmeldebogen!B19&lt;&gt;"",Mannschaftsmeldebogen!B19,"")</f>
        <v/>
      </c>
      <c r="E14" s="8" t="str">
        <f>IF(Mannschaftsmeldebogen!C19&lt;&gt;"",Mannschaftsmeldebogen!C19,"")</f>
        <v/>
      </c>
      <c r="F14" s="61">
        <f>COUNTIF(msxii[Geschlecht],RAW!M4)</f>
        <v>0</v>
      </c>
      <c r="G14" s="61">
        <f>COUNTIF(msxii[Geschlecht],RAW!M3)</f>
        <v>0</v>
      </c>
      <c r="H14" s="8" t="str">
        <f>IF(Mannschaftsmeldebogen!D19&lt;&gt;"",Mannschaftsmeldebogen!D19,"")</f>
        <v/>
      </c>
      <c r="I14" s="8" t="str">
        <f>IF(Mannschaftsmeldebogen!E19&lt;&gt;"",Mannschaftsmeldebogen!E19,"")</f>
        <v/>
      </c>
      <c r="J14" s="8" t="str">
        <f>IF(Mannschaftsmeldebogen!F19&lt;&gt;"",Mannschaftsmeldebogen!F19,"")</f>
        <v/>
      </c>
      <c r="K14" s="8" t="str">
        <f>IF(Mannschaftsmeldebogen!G19&lt;&gt;"",Mannschaftsmeldebogen!G19,"")</f>
        <v/>
      </c>
      <c r="L14" s="8" t="str">
        <f>IF(Mannschaftsmeldebogen!H19&lt;&gt;"",Mannschaftsmeldebogen!H19,"")</f>
        <v/>
      </c>
      <c r="M14" s="8" t="str">
        <f>IF(Mannschaftsmeldebogen!I19&lt;&gt;"",Mannschaftsmeldebogen!I19,"")</f>
        <v/>
      </c>
      <c r="N14" s="8" t="str">
        <f>IF(Mannschaftsmeldebogen!J19&lt;&gt;"",Mannschaftsmeldebogen!J19,"")</f>
        <v/>
      </c>
      <c r="O14" s="8" t="str">
        <f>IF(Mannschaftsmeldebogen!K19&lt;&gt;"",Mannschaftsmeldebogen!K19,"")</f>
        <v/>
      </c>
      <c r="P14" s="61"/>
      <c r="Q14" s="61"/>
      <c r="R14" s="66"/>
      <c r="S14" s="61"/>
      <c r="T14" s="61"/>
      <c r="U14" s="28"/>
      <c r="V14" s="28"/>
      <c r="W14" s="28"/>
      <c r="X14" s="2"/>
      <c r="Y14" s="7" t="str">
        <f>IF(Karimeldebogen!B20&lt;&gt;"",Karimeldebogen!B20,"")</f>
        <v/>
      </c>
      <c r="Z14" s="65" t="str">
        <f>IF(Karimeldebogen!C20&lt;&gt;"",Karimeldebogen!C20,"")</f>
        <v/>
      </c>
      <c r="AA14" s="7" t="str">
        <f>IF(Karimeldebogen!D20&lt;&gt;"",Karimeldebogen!D20,"")</f>
        <v/>
      </c>
      <c r="AB14" s="65" t="str">
        <f>IF(Karimeldebogen!E20&lt;&gt;"",Karimeldebogen!E20,"")</f>
        <v/>
      </c>
      <c r="AC14" s="65" t="str">
        <f>IF(Karimeldebogen!F20&lt;&gt;"",Karimeldebogen!F20,"")</f>
        <v/>
      </c>
      <c r="AD14" s="65" t="str">
        <f>IF(Karimeldebogen!G20&lt;&gt;"",Karimeldebogen!G20,"")</f>
        <v/>
      </c>
      <c r="AE14" s="7" t="str">
        <f>IF(Mannschaftsmeldebogen!L19&lt;&gt;"",Mannschaftsmeldebogen!L19,"")</f>
        <v/>
      </c>
    </row>
    <row r="15" spans="2:31" x14ac:dyDescent="0.15">
      <c r="C15" s="7" t="str">
        <f>IF(Mannschaftsmeldebogen!B20&lt;&gt;"",Hauptmeldebogen_LM!$C$7,"")</f>
        <v/>
      </c>
      <c r="D15" s="7" t="str">
        <f>IF(Mannschaftsmeldebogen!B20&lt;&gt;"",Mannschaftsmeldebogen!B20,"")</f>
        <v/>
      </c>
      <c r="E15" s="8" t="str">
        <f>IF(Mannschaftsmeldebogen!C20&lt;&gt;"",Mannschaftsmeldebogen!C20,"")</f>
        <v/>
      </c>
      <c r="F15" s="61">
        <f>COUNTIF(msxiii[Geschlecht],RAW!M4)</f>
        <v>0</v>
      </c>
      <c r="G15" s="61">
        <f>COUNTIF(msxiii[Geschlecht],RAW!M3)</f>
        <v>0</v>
      </c>
      <c r="H15" s="8" t="str">
        <f>IF(Mannschaftsmeldebogen!D20&lt;&gt;"",Mannschaftsmeldebogen!D20,"")</f>
        <v/>
      </c>
      <c r="I15" s="8" t="str">
        <f>IF(Mannschaftsmeldebogen!E20&lt;&gt;"",Mannschaftsmeldebogen!E20,"")</f>
        <v/>
      </c>
      <c r="J15" s="8" t="str">
        <f>IF(Mannschaftsmeldebogen!F20&lt;&gt;"",Mannschaftsmeldebogen!F20,"")</f>
        <v/>
      </c>
      <c r="K15" s="8" t="str">
        <f>IF(Mannschaftsmeldebogen!G20&lt;&gt;"",Mannschaftsmeldebogen!G20,"")</f>
        <v/>
      </c>
      <c r="L15" s="8" t="str">
        <f>IF(Mannschaftsmeldebogen!H20&lt;&gt;"",Mannschaftsmeldebogen!H20,"")</f>
        <v/>
      </c>
      <c r="M15" s="8" t="str">
        <f>IF(Mannschaftsmeldebogen!I20&lt;&gt;"",Mannschaftsmeldebogen!I20,"")</f>
        <v/>
      </c>
      <c r="N15" s="8" t="str">
        <f>IF(Mannschaftsmeldebogen!J20&lt;&gt;"",Mannschaftsmeldebogen!J20,"")</f>
        <v/>
      </c>
      <c r="O15" s="8" t="str">
        <f>IF(Mannschaftsmeldebogen!K20&lt;&gt;"",Mannschaftsmeldebogen!K20,"")</f>
        <v/>
      </c>
      <c r="P15" s="61"/>
      <c r="Q15" s="61"/>
      <c r="R15" s="66"/>
      <c r="S15" s="61"/>
      <c r="T15" s="61"/>
      <c r="U15" s="28"/>
      <c r="V15" s="28"/>
      <c r="W15" s="28"/>
      <c r="X15" s="2"/>
      <c r="Y15" s="7" t="str">
        <f>IF(Karimeldebogen!B21&lt;&gt;"",Karimeldebogen!B21,"")</f>
        <v/>
      </c>
      <c r="Z15" s="65" t="str">
        <f>IF(Karimeldebogen!C21&lt;&gt;"",Karimeldebogen!C21,"")</f>
        <v/>
      </c>
      <c r="AA15" s="7" t="str">
        <f>IF(Karimeldebogen!D21&lt;&gt;"",Karimeldebogen!D21,"")</f>
        <v/>
      </c>
      <c r="AB15" s="65" t="str">
        <f>IF(Karimeldebogen!E21&lt;&gt;"",Karimeldebogen!E21,"")</f>
        <v/>
      </c>
      <c r="AC15" s="65" t="str">
        <f>IF(Karimeldebogen!F21&lt;&gt;"",Karimeldebogen!F21,"")</f>
        <v/>
      </c>
      <c r="AD15" s="65" t="str">
        <f>IF(Karimeldebogen!G21&lt;&gt;"",Karimeldebogen!G21,"")</f>
        <v/>
      </c>
      <c r="AE15" s="7" t="str">
        <f>IF(Mannschaftsmeldebogen!L20&lt;&gt;"",Mannschaftsmeldebogen!L20,"")</f>
        <v/>
      </c>
    </row>
    <row r="17" spans="2:35" s="71" customFormat="1" hidden="1" x14ac:dyDescent="0.15">
      <c r="C17" s="72"/>
      <c r="D17" s="72"/>
      <c r="E17" s="96"/>
      <c r="F17" s="96"/>
      <c r="G17" s="96"/>
      <c r="H17" s="96"/>
      <c r="I17" s="96"/>
      <c r="J17" s="96"/>
      <c r="K17" s="96"/>
      <c r="L17" s="96"/>
      <c r="M17" s="96"/>
      <c r="N17" s="96"/>
      <c r="O17" s="96"/>
      <c r="P17" s="96"/>
      <c r="Q17" s="96"/>
      <c r="R17" s="96"/>
      <c r="S17" s="96"/>
      <c r="W17" s="72"/>
      <c r="AA17" s="72"/>
    </row>
    <row r="18" spans="2:35" s="71" customFormat="1" hidden="1" x14ac:dyDescent="0.15">
      <c r="B18" s="86" t="s">
        <v>134</v>
      </c>
      <c r="C18" s="94" t="s">
        <v>12</v>
      </c>
      <c r="D18" s="94" t="s">
        <v>59</v>
      </c>
      <c r="E18" s="95" t="s">
        <v>60</v>
      </c>
      <c r="F18" s="95" t="s">
        <v>97</v>
      </c>
      <c r="G18" s="95" t="s">
        <v>93</v>
      </c>
      <c r="H18" s="95" t="s">
        <v>61</v>
      </c>
      <c r="I18" s="95" t="s">
        <v>62</v>
      </c>
      <c r="J18" s="95" t="s">
        <v>63</v>
      </c>
      <c r="K18" s="95" t="s">
        <v>64</v>
      </c>
      <c r="L18" s="95" t="s">
        <v>65</v>
      </c>
      <c r="M18" s="95" t="s">
        <v>66</v>
      </c>
      <c r="N18" s="95" t="s">
        <v>67</v>
      </c>
      <c r="O18" s="95" t="s">
        <v>68</v>
      </c>
      <c r="P18" s="95" t="s">
        <v>76</v>
      </c>
      <c r="Q18" s="95" t="s">
        <v>127</v>
      </c>
      <c r="R18" s="95" t="s">
        <v>128</v>
      </c>
      <c r="S18" s="95" t="s">
        <v>28</v>
      </c>
      <c r="T18" s="95" t="s">
        <v>129</v>
      </c>
      <c r="U18" s="70" t="s">
        <v>14</v>
      </c>
      <c r="V18" s="70" t="s">
        <v>16</v>
      </c>
      <c r="W18" s="70" t="s">
        <v>20</v>
      </c>
      <c r="X18" s="94" t="s">
        <v>18</v>
      </c>
      <c r="Y18" s="94" t="s">
        <v>130</v>
      </c>
      <c r="Z18" s="70" t="s">
        <v>131</v>
      </c>
      <c r="AA18" s="94" t="s">
        <v>132</v>
      </c>
      <c r="AB18" s="70" t="s">
        <v>133</v>
      </c>
      <c r="AC18" s="70" t="s">
        <v>54</v>
      </c>
      <c r="AD18" s="70" t="s">
        <v>55</v>
      </c>
      <c r="AE18" s="94" t="s">
        <v>69</v>
      </c>
      <c r="AF18" s="94" t="s">
        <v>126</v>
      </c>
      <c r="AG18" s="94" t="s">
        <v>135</v>
      </c>
      <c r="AH18" s="94" t="s">
        <v>136</v>
      </c>
      <c r="AI18" s="94" t="s">
        <v>137</v>
      </c>
    </row>
    <row r="19" spans="2:35" s="71" customFormat="1" hidden="1" x14ac:dyDescent="0.15">
      <c r="C19" s="72" t="str">
        <f>IF(Mannschaftsmeldebogen!B8&lt;&gt;"",Hauptmeldebogen_JSP!$C$7,"")</f>
        <v/>
      </c>
      <c r="D19" s="72" t="str">
        <f>IF(Mannschaftsmeldebogen!B8&lt;&gt;"",Mannschaftsmeldebogen!B8,"")</f>
        <v/>
      </c>
      <c r="E19" s="96" t="str">
        <f>IF(Mannschaftsmeldebogen!C8&lt;&gt;"",Mannschaftsmeldebogen!C8,"")</f>
        <v/>
      </c>
      <c r="F19" s="96">
        <f>COUNTIF(msi[Geschlecht],RAW!M4)</f>
        <v>0</v>
      </c>
      <c r="G19" s="96">
        <f>COUNTIF(msi[Geschlecht],RAW!M3)</f>
        <v>0</v>
      </c>
      <c r="H19" s="96" t="str">
        <f>IF(Mannschaftsmeldebogen!D8&lt;&gt;"",Mannschaftsmeldebogen!D8,"")</f>
        <v/>
      </c>
      <c r="I19" s="96" t="str">
        <f>IF(Mannschaftsmeldebogen!E8&lt;&gt;"",Mannschaftsmeldebogen!E8,"")</f>
        <v/>
      </c>
      <c r="J19" s="96" t="str">
        <f>IF(Mannschaftsmeldebogen!F8&lt;&gt;"",Mannschaftsmeldebogen!F8,"")</f>
        <v/>
      </c>
      <c r="K19" s="96" t="str">
        <f>IF(Mannschaftsmeldebogen!G8&lt;&gt;"",Mannschaftsmeldebogen!G8,"")</f>
        <v/>
      </c>
      <c r="L19" s="96" t="str">
        <f>IF(Mannschaftsmeldebogen!H8&lt;&gt;"",Mannschaftsmeldebogen!H8,"")</f>
        <v/>
      </c>
      <c r="M19" s="96" t="str">
        <f>IF(Mannschaftsmeldebogen!I8&lt;&gt;"",Mannschaftsmeldebogen!I8,"")</f>
        <v/>
      </c>
      <c r="N19" s="96" t="str">
        <f>IF(Mannschaftsmeldebogen!J8&lt;&gt;"",Mannschaftsmeldebogen!J8,"")</f>
        <v/>
      </c>
      <c r="O19" s="96" t="str">
        <f>IF(Mannschaftsmeldebogen!K8&lt;&gt;"",Mannschaftsmeldebogen!K8,"")</f>
        <v/>
      </c>
      <c r="P19" s="96">
        <f>Hauptmeldebogen_JSP!C19</f>
        <v>0</v>
      </c>
      <c r="Q19" s="96">
        <f>Hauptmeldebogen_JSP!C15</f>
        <v>0</v>
      </c>
      <c r="R19" s="87">
        <f>Hauptmeldebogen_JSP!C23</f>
        <v>0</v>
      </c>
      <c r="S19" s="96" t="str">
        <f>IF(Hauptmeldebogen_JSP!C21&lt;&gt;"",Hauptmeldebogen_JSP!C21,"")</f>
        <v/>
      </c>
      <c r="T19" s="96"/>
      <c r="U19" s="71" t="str">
        <f>IF(Hauptmeldebogen_JSP!C10&lt;&gt;"",Hauptmeldebogen_JSP!C10,"")</f>
        <v/>
      </c>
      <c r="V19" s="71" t="str">
        <f>IF(Hauptmeldebogen_JSP!C11&lt;&gt;"",Hauptmeldebogen_JSP!C11,"")</f>
        <v/>
      </c>
      <c r="W19" s="71" t="str">
        <f>IF(Hauptmeldebogen_JSP!C13&lt;&gt;"",Hauptmeldebogen_JSP!C13,"")</f>
        <v/>
      </c>
      <c r="X19" s="88" t="str">
        <f>IF(Hauptmeldebogen_JSP!C12&lt;&gt;"",Hauptmeldebogen_JSP!C12,"")</f>
        <v/>
      </c>
      <c r="Y19" s="72" t="str">
        <f>IF(Karimeldebogen!B9&lt;&gt;"",Karimeldebogen!B9,"")</f>
        <v/>
      </c>
      <c r="Z19" s="71" t="str">
        <f>IF(Karimeldebogen!C9&lt;&gt;"",Karimeldebogen!C9,"")</f>
        <v/>
      </c>
      <c r="AA19" s="72" t="str">
        <f>IF(Karimeldebogen!D9&lt;&gt;"",Karimeldebogen!D9,"")</f>
        <v/>
      </c>
      <c r="AB19" s="71" t="str">
        <f>IF(Karimeldebogen!E9&lt;&gt;"",Karimeldebogen!E9,"")</f>
        <v/>
      </c>
      <c r="AC19" s="71" t="str">
        <f>IF(Karimeldebogen!F9&lt;&gt;"",Karimeldebogen!F9,"")</f>
        <v/>
      </c>
      <c r="AD19" s="71" t="str">
        <f>IF(Karimeldebogen!G9&lt;&gt;"",Karimeldebogen!G9,"")</f>
        <v/>
      </c>
      <c r="AE19" s="72" t="str">
        <f>IF(Mannschaftsmeldebogen!L8&lt;&gt;"",Mannschaftsmeldebogen!L8,"")</f>
        <v/>
      </c>
      <c r="AF19" s="72" t="e">
        <f>IF(Mannschaftsmeldebogen!#REF!&lt;&gt;"",Mannschaftsmeldebogen!#REF!,"")</f>
        <v>#REF!</v>
      </c>
      <c r="AG19" s="72" t="e">
        <f>IF(Mannschaftsmeldebogen!#REF!&lt;&gt;"",Mannschaftsmeldebogen!#REF!,"")</f>
        <v>#REF!</v>
      </c>
      <c r="AH19" s="72" t="e">
        <f>IF(Mannschaftsmeldebogen!#REF!&lt;&gt;"",Mannschaftsmeldebogen!#REF!,"")</f>
        <v>#REF!</v>
      </c>
      <c r="AI19" s="72" t="e">
        <f>IF(Mannschaftsmeldebogen!#REF!&lt;&gt;"",Mannschaftsmeldebogen!#REF!,"")</f>
        <v>#REF!</v>
      </c>
    </row>
    <row r="20" spans="2:35" s="71" customFormat="1" hidden="1" x14ac:dyDescent="0.15">
      <c r="C20" s="72" t="str">
        <f>IF(Mannschaftsmeldebogen!B9&lt;&gt;"",Hauptmeldebogen_JSP!$C$7,"")</f>
        <v/>
      </c>
      <c r="D20" s="72" t="str">
        <f>IF(Mannschaftsmeldebogen!B9&lt;&gt;"",Mannschaftsmeldebogen!B9,"")</f>
        <v/>
      </c>
      <c r="E20" s="96" t="str">
        <f>IF(Mannschaftsmeldebogen!C9&lt;&gt;"",Mannschaftsmeldebogen!C9,"")</f>
        <v/>
      </c>
      <c r="F20" s="96">
        <f>COUNTIF(msii[Geschlecht],RAW!M4)</f>
        <v>0</v>
      </c>
      <c r="G20" s="96">
        <f>COUNTIF(msii[Geschlecht],RAW!M3)</f>
        <v>0</v>
      </c>
      <c r="H20" s="96" t="str">
        <f>IF(Mannschaftsmeldebogen!D9&lt;&gt;"",Mannschaftsmeldebogen!D9,"")</f>
        <v/>
      </c>
      <c r="I20" s="96" t="str">
        <f>IF(Mannschaftsmeldebogen!E9&lt;&gt;"",Mannschaftsmeldebogen!E9,"")</f>
        <v/>
      </c>
      <c r="J20" s="96" t="str">
        <f>IF(Mannschaftsmeldebogen!F9&lt;&gt;"",Mannschaftsmeldebogen!F9,"")</f>
        <v/>
      </c>
      <c r="K20" s="96" t="str">
        <f>IF(Mannschaftsmeldebogen!G9&lt;&gt;"",Mannschaftsmeldebogen!G9,"")</f>
        <v/>
      </c>
      <c r="L20" s="96" t="str">
        <f>IF(Mannschaftsmeldebogen!H9&lt;&gt;"",Mannschaftsmeldebogen!H9,"")</f>
        <v/>
      </c>
      <c r="M20" s="96" t="str">
        <f>IF(Mannschaftsmeldebogen!I9&lt;&gt;"",Mannschaftsmeldebogen!I9,"")</f>
        <v/>
      </c>
      <c r="N20" s="96" t="str">
        <f>IF(Mannschaftsmeldebogen!J9&lt;&gt;"",Mannschaftsmeldebogen!J9,"")</f>
        <v/>
      </c>
      <c r="O20" s="96" t="str">
        <f>IF(Mannschaftsmeldebogen!K9&lt;&gt;"",Mannschaftsmeldebogen!K9,"")</f>
        <v/>
      </c>
      <c r="P20" s="96"/>
      <c r="Q20" s="96"/>
      <c r="R20" s="87"/>
      <c r="S20" s="96"/>
      <c r="T20" s="96"/>
      <c r="X20" s="72"/>
      <c r="Y20" s="72" t="str">
        <f>IF(Karimeldebogen!B10&lt;&gt;"",Karimeldebogen!B10,"")</f>
        <v/>
      </c>
      <c r="Z20" s="71" t="str">
        <f>IF(Karimeldebogen!C10&lt;&gt;"",Karimeldebogen!C10,"")</f>
        <v/>
      </c>
      <c r="AA20" s="72" t="str">
        <f>IF(Karimeldebogen!D10&lt;&gt;"",Karimeldebogen!D10,"")</f>
        <v/>
      </c>
      <c r="AB20" s="71" t="str">
        <f>IF(Karimeldebogen!E10&lt;&gt;"",Karimeldebogen!E10,"")</f>
        <v/>
      </c>
      <c r="AC20" s="71" t="str">
        <f>IF(Karimeldebogen!F10&lt;&gt;"",Karimeldebogen!F10,"")</f>
        <v/>
      </c>
      <c r="AD20" s="71" t="str">
        <f>IF(Karimeldebogen!G10&lt;&gt;"",Karimeldebogen!G10,"")</f>
        <v/>
      </c>
      <c r="AE20" s="72" t="str">
        <f>IF(Mannschaftsmeldebogen!L9&lt;&gt;"",Mannschaftsmeldebogen!L9,"")</f>
        <v/>
      </c>
      <c r="AF20" s="72" t="e">
        <f>IF(Mannschaftsmeldebogen!#REF!&lt;&gt;"",Mannschaftsmeldebogen!#REF!,"")</f>
        <v>#REF!</v>
      </c>
      <c r="AG20" s="72" t="e">
        <f>IF(Mannschaftsmeldebogen!#REF!&lt;&gt;"",Mannschaftsmeldebogen!#REF!,"")</f>
        <v>#REF!</v>
      </c>
      <c r="AH20" s="72" t="e">
        <f>IF(Mannschaftsmeldebogen!#REF!&lt;&gt;"",Mannschaftsmeldebogen!#REF!,"")</f>
        <v>#REF!</v>
      </c>
      <c r="AI20" s="72" t="e">
        <f>IF(Mannschaftsmeldebogen!#REF!&lt;&gt;"",Mannschaftsmeldebogen!#REF!,"")</f>
        <v>#REF!</v>
      </c>
    </row>
    <row r="21" spans="2:35" s="71" customFormat="1" hidden="1" x14ac:dyDescent="0.15">
      <c r="C21" s="72" t="str">
        <f>IF(Mannschaftsmeldebogen!B10&lt;&gt;"",Hauptmeldebogen_JSP!$C$7,"")</f>
        <v/>
      </c>
      <c r="D21" s="72" t="str">
        <f>IF(Mannschaftsmeldebogen!B10&lt;&gt;"",Mannschaftsmeldebogen!B10,"")</f>
        <v/>
      </c>
      <c r="E21" s="96" t="str">
        <f>IF(Mannschaftsmeldebogen!C10&lt;&gt;"",Mannschaftsmeldebogen!C10,"")</f>
        <v/>
      </c>
      <c r="F21" s="96">
        <f>COUNTIF(msiii[Geschlecht],RAW!M4)</f>
        <v>0</v>
      </c>
      <c r="G21" s="96">
        <f>COUNTIF(msiii[Geschlecht],RAW!M3)</f>
        <v>0</v>
      </c>
      <c r="H21" s="96" t="str">
        <f>IF(Mannschaftsmeldebogen!D10&lt;&gt;"",Mannschaftsmeldebogen!D10,"")</f>
        <v/>
      </c>
      <c r="I21" s="96" t="str">
        <f>IF(Mannschaftsmeldebogen!E10&lt;&gt;"",Mannschaftsmeldebogen!E10,"")</f>
        <v/>
      </c>
      <c r="J21" s="96" t="str">
        <f>IF(Mannschaftsmeldebogen!F10&lt;&gt;"",Mannschaftsmeldebogen!F10,"")</f>
        <v/>
      </c>
      <c r="K21" s="96" t="str">
        <f>IF(Mannschaftsmeldebogen!G10&lt;&gt;"",Mannschaftsmeldebogen!G10,"")</f>
        <v/>
      </c>
      <c r="L21" s="96" t="str">
        <f>IF(Mannschaftsmeldebogen!H10&lt;&gt;"",Mannschaftsmeldebogen!H10,"")</f>
        <v/>
      </c>
      <c r="M21" s="96" t="str">
        <f>IF(Mannschaftsmeldebogen!I10&lt;&gt;"",Mannschaftsmeldebogen!I10,"")</f>
        <v/>
      </c>
      <c r="N21" s="96" t="str">
        <f>IF(Mannschaftsmeldebogen!J10&lt;&gt;"",Mannschaftsmeldebogen!J10,"")</f>
        <v/>
      </c>
      <c r="O21" s="96" t="str">
        <f>IF(Mannschaftsmeldebogen!K10&lt;&gt;"",Mannschaftsmeldebogen!K10,"")</f>
        <v/>
      </c>
      <c r="P21" s="96"/>
      <c r="Q21" s="96"/>
      <c r="R21" s="87"/>
      <c r="S21" s="96"/>
      <c r="T21" s="96"/>
      <c r="X21" s="72"/>
      <c r="Y21" s="72" t="str">
        <f>IF(Karimeldebogen!B11&lt;&gt;"",Karimeldebogen!B11,"")</f>
        <v/>
      </c>
      <c r="Z21" s="71" t="str">
        <f>IF(Karimeldebogen!C11&lt;&gt;"",Karimeldebogen!C11,"")</f>
        <v/>
      </c>
      <c r="AA21" s="72" t="str">
        <f>IF(Karimeldebogen!D11&lt;&gt;"",Karimeldebogen!D11,"")</f>
        <v/>
      </c>
      <c r="AB21" s="71" t="str">
        <f>IF(Karimeldebogen!E11&lt;&gt;"",Karimeldebogen!E11,"")</f>
        <v/>
      </c>
      <c r="AC21" s="71" t="str">
        <f>IF(Karimeldebogen!F11&lt;&gt;"",Karimeldebogen!F11,"")</f>
        <v/>
      </c>
      <c r="AD21" s="71" t="str">
        <f>IF(Karimeldebogen!G11&lt;&gt;"",Karimeldebogen!G11,"")</f>
        <v/>
      </c>
      <c r="AE21" s="72" t="str">
        <f>IF(Mannschaftsmeldebogen!L10&lt;&gt;"",Mannschaftsmeldebogen!L10,"")</f>
        <v/>
      </c>
      <c r="AF21" s="72" t="e">
        <f>IF(Mannschaftsmeldebogen!#REF!&lt;&gt;"",Mannschaftsmeldebogen!#REF!,"")</f>
        <v>#REF!</v>
      </c>
      <c r="AG21" s="72" t="e">
        <f>IF(Mannschaftsmeldebogen!#REF!&lt;&gt;"",Mannschaftsmeldebogen!#REF!,"")</f>
        <v>#REF!</v>
      </c>
      <c r="AH21" s="72" t="e">
        <f>IF(Mannschaftsmeldebogen!#REF!&lt;&gt;"",Mannschaftsmeldebogen!#REF!,"")</f>
        <v>#REF!</v>
      </c>
      <c r="AI21" s="72" t="e">
        <f>IF(Mannschaftsmeldebogen!#REF!&lt;&gt;"",Mannschaftsmeldebogen!#REF!,"")</f>
        <v>#REF!</v>
      </c>
    </row>
    <row r="22" spans="2:35" s="71" customFormat="1" hidden="1" x14ac:dyDescent="0.15">
      <c r="C22" s="72" t="str">
        <f>IF(Mannschaftsmeldebogen!B11&lt;&gt;"",Hauptmeldebogen_JSP!$C$7,"")</f>
        <v/>
      </c>
      <c r="D22" s="72" t="str">
        <f>IF(Mannschaftsmeldebogen!B11&lt;&gt;"",Mannschaftsmeldebogen!B11,"")</f>
        <v/>
      </c>
      <c r="E22" s="96" t="str">
        <f>IF(Mannschaftsmeldebogen!C11&lt;&gt;"",Mannschaftsmeldebogen!C11,"")</f>
        <v/>
      </c>
      <c r="F22" s="96">
        <f>COUNTIF(msiv[Geschlecht],RAW!M4)</f>
        <v>0</v>
      </c>
      <c r="G22" s="96">
        <f>COUNTIF(msiv[Geschlecht],RAW!M3)</f>
        <v>0</v>
      </c>
      <c r="H22" s="96" t="str">
        <f>IF(Mannschaftsmeldebogen!D11&lt;&gt;"",Mannschaftsmeldebogen!D11,"")</f>
        <v/>
      </c>
      <c r="I22" s="96" t="str">
        <f>IF(Mannschaftsmeldebogen!E11&lt;&gt;"",Mannschaftsmeldebogen!E11,"")</f>
        <v/>
      </c>
      <c r="J22" s="96" t="str">
        <f>IF(Mannschaftsmeldebogen!F11&lt;&gt;"",Mannschaftsmeldebogen!F11,"")</f>
        <v/>
      </c>
      <c r="K22" s="96" t="str">
        <f>IF(Mannschaftsmeldebogen!G11&lt;&gt;"",Mannschaftsmeldebogen!G11,"")</f>
        <v/>
      </c>
      <c r="L22" s="96" t="str">
        <f>IF(Mannschaftsmeldebogen!H11&lt;&gt;"",Mannschaftsmeldebogen!H11,"")</f>
        <v/>
      </c>
      <c r="M22" s="96" t="str">
        <f>IF(Mannschaftsmeldebogen!I11&lt;&gt;"",Mannschaftsmeldebogen!I11,"")</f>
        <v/>
      </c>
      <c r="N22" s="96" t="str">
        <f>IF(Mannschaftsmeldebogen!J11&lt;&gt;"",Mannschaftsmeldebogen!J11,"")</f>
        <v/>
      </c>
      <c r="O22" s="96" t="str">
        <f>IF(Mannschaftsmeldebogen!K11&lt;&gt;"",Mannschaftsmeldebogen!K11,"")</f>
        <v/>
      </c>
      <c r="P22" s="96"/>
      <c r="Q22" s="96"/>
      <c r="R22" s="87"/>
      <c r="S22" s="96"/>
      <c r="T22" s="96"/>
      <c r="X22" s="72"/>
      <c r="Y22" s="72" t="str">
        <f>IF(Karimeldebogen!B12&lt;&gt;"",Karimeldebogen!B12,"")</f>
        <v/>
      </c>
      <c r="Z22" s="71" t="str">
        <f>IF(Karimeldebogen!C12&lt;&gt;"",Karimeldebogen!C12,"")</f>
        <v/>
      </c>
      <c r="AA22" s="72" t="str">
        <f>IF(Karimeldebogen!D12&lt;&gt;"",Karimeldebogen!D12,"")</f>
        <v/>
      </c>
      <c r="AB22" s="71" t="str">
        <f>IF(Karimeldebogen!E12&lt;&gt;"",Karimeldebogen!E12,"")</f>
        <v/>
      </c>
      <c r="AC22" s="71" t="str">
        <f>IF(Karimeldebogen!F12&lt;&gt;"",Karimeldebogen!F12,"")</f>
        <v/>
      </c>
      <c r="AD22" s="71" t="str">
        <f>IF(Karimeldebogen!G12&lt;&gt;"",Karimeldebogen!G12,"")</f>
        <v/>
      </c>
      <c r="AE22" s="72" t="str">
        <f>IF(Mannschaftsmeldebogen!L11&lt;&gt;"",Mannschaftsmeldebogen!L11,"")</f>
        <v/>
      </c>
      <c r="AF22" s="72" t="e">
        <f>IF(Mannschaftsmeldebogen!#REF!&lt;&gt;"",Mannschaftsmeldebogen!#REF!,"")</f>
        <v>#REF!</v>
      </c>
      <c r="AG22" s="72" t="e">
        <f>IF(Mannschaftsmeldebogen!#REF!&lt;&gt;"",Mannschaftsmeldebogen!#REF!,"")</f>
        <v>#REF!</v>
      </c>
      <c r="AH22" s="72" t="e">
        <f>IF(Mannschaftsmeldebogen!#REF!&lt;&gt;"",Mannschaftsmeldebogen!#REF!,"")</f>
        <v>#REF!</v>
      </c>
      <c r="AI22" s="72" t="e">
        <f>IF(Mannschaftsmeldebogen!#REF!&lt;&gt;"",Mannschaftsmeldebogen!#REF!,"")</f>
        <v>#REF!</v>
      </c>
    </row>
    <row r="23" spans="2:35" s="71" customFormat="1" hidden="1" x14ac:dyDescent="0.15">
      <c r="C23" s="72" t="str">
        <f>IF(Mannschaftsmeldebogen!B12&lt;&gt;"",Hauptmeldebogen_JSP!$C$7,"")</f>
        <v/>
      </c>
      <c r="D23" s="72" t="str">
        <f>IF(Mannschaftsmeldebogen!B12&lt;&gt;"",Mannschaftsmeldebogen!B12,"")</f>
        <v/>
      </c>
      <c r="E23" s="96" t="str">
        <f>IF(Mannschaftsmeldebogen!C12&lt;&gt;"",Mannschaftsmeldebogen!C12,"")</f>
        <v/>
      </c>
      <c r="F23" s="96">
        <f>COUNTIF(msv[Geschlecht],RAW!M4)</f>
        <v>0</v>
      </c>
      <c r="G23" s="96">
        <f>COUNTIF(msv[Geschlecht],RAW!M3)</f>
        <v>0</v>
      </c>
      <c r="H23" s="96" t="str">
        <f>IF(Mannschaftsmeldebogen!D12&lt;&gt;"",Mannschaftsmeldebogen!D12,"")</f>
        <v/>
      </c>
      <c r="I23" s="96" t="str">
        <f>IF(Mannschaftsmeldebogen!E12&lt;&gt;"",Mannschaftsmeldebogen!E12,"")</f>
        <v/>
      </c>
      <c r="J23" s="96" t="str">
        <f>IF(Mannschaftsmeldebogen!F12&lt;&gt;"",Mannschaftsmeldebogen!F12,"")</f>
        <v/>
      </c>
      <c r="K23" s="96" t="str">
        <f>IF(Mannschaftsmeldebogen!G12&lt;&gt;"",Mannschaftsmeldebogen!G12,"")</f>
        <v/>
      </c>
      <c r="L23" s="96" t="str">
        <f>IF(Mannschaftsmeldebogen!H12&lt;&gt;"",Mannschaftsmeldebogen!H12,"")</f>
        <v/>
      </c>
      <c r="M23" s="96" t="str">
        <f>IF(Mannschaftsmeldebogen!I12&lt;&gt;"",Mannschaftsmeldebogen!I12,"")</f>
        <v/>
      </c>
      <c r="N23" s="96" t="str">
        <f>IF(Mannschaftsmeldebogen!J12&lt;&gt;"",Mannschaftsmeldebogen!J12,"")</f>
        <v/>
      </c>
      <c r="O23" s="96" t="str">
        <f>IF(Mannschaftsmeldebogen!K12&lt;&gt;"",Mannschaftsmeldebogen!K12,"")</f>
        <v/>
      </c>
      <c r="P23" s="96"/>
      <c r="Q23" s="96"/>
      <c r="R23" s="87"/>
      <c r="S23" s="96"/>
      <c r="T23" s="96"/>
      <c r="X23" s="72"/>
      <c r="Y23" s="72" t="str">
        <f>IF(Karimeldebogen!B13&lt;&gt;"",Karimeldebogen!B13,"")</f>
        <v/>
      </c>
      <c r="Z23" s="71" t="str">
        <f>IF(Karimeldebogen!C13&lt;&gt;"",Karimeldebogen!C13,"")</f>
        <v/>
      </c>
      <c r="AA23" s="72" t="str">
        <f>IF(Karimeldebogen!D13&lt;&gt;"",Karimeldebogen!D13,"")</f>
        <v/>
      </c>
      <c r="AB23" s="71" t="str">
        <f>IF(Karimeldebogen!E13&lt;&gt;"",Karimeldebogen!E13,"")</f>
        <v/>
      </c>
      <c r="AC23" s="71" t="str">
        <f>IF(Karimeldebogen!F13&lt;&gt;"",Karimeldebogen!F13,"")</f>
        <v/>
      </c>
      <c r="AD23" s="71" t="str">
        <f>IF(Karimeldebogen!G13&lt;&gt;"",Karimeldebogen!G13,"")</f>
        <v/>
      </c>
      <c r="AE23" s="72" t="str">
        <f>IF(Mannschaftsmeldebogen!L12&lt;&gt;"",Mannschaftsmeldebogen!L12,"")</f>
        <v/>
      </c>
      <c r="AF23" s="72" t="e">
        <f>IF(Mannschaftsmeldebogen!#REF!&lt;&gt;"",Mannschaftsmeldebogen!#REF!,"")</f>
        <v>#REF!</v>
      </c>
      <c r="AG23" s="72" t="e">
        <f>IF(Mannschaftsmeldebogen!#REF!&lt;&gt;"",Mannschaftsmeldebogen!#REF!,"")</f>
        <v>#REF!</v>
      </c>
      <c r="AH23" s="72" t="e">
        <f>IF(Mannschaftsmeldebogen!#REF!&lt;&gt;"",Mannschaftsmeldebogen!#REF!,"")</f>
        <v>#REF!</v>
      </c>
      <c r="AI23" s="72" t="e">
        <f>IF(Mannschaftsmeldebogen!#REF!&lt;&gt;"",Mannschaftsmeldebogen!#REF!,"")</f>
        <v>#REF!</v>
      </c>
    </row>
    <row r="24" spans="2:35" s="71" customFormat="1" hidden="1" x14ac:dyDescent="0.15">
      <c r="C24" s="72" t="str">
        <f>IF(Mannschaftsmeldebogen!B13&lt;&gt;"",Hauptmeldebogen_JSP!$C$7,"")</f>
        <v/>
      </c>
      <c r="D24" s="72" t="str">
        <f>IF(Mannschaftsmeldebogen!B13&lt;&gt;"",Mannschaftsmeldebogen!B13,"")</f>
        <v/>
      </c>
      <c r="E24" s="96" t="str">
        <f>IF(Mannschaftsmeldebogen!C13&lt;&gt;"",Mannschaftsmeldebogen!C13,"")</f>
        <v/>
      </c>
      <c r="F24" s="96">
        <f>COUNTIF(msvi[Geschlecht],RAW!M4)</f>
        <v>0</v>
      </c>
      <c r="G24" s="96">
        <f>COUNTIF(msvi[Geschlecht],RAW!M3)</f>
        <v>0</v>
      </c>
      <c r="H24" s="96" t="str">
        <f>IF(Mannschaftsmeldebogen!D13&lt;&gt;"",Mannschaftsmeldebogen!D13,"")</f>
        <v/>
      </c>
      <c r="I24" s="96" t="str">
        <f>IF(Mannschaftsmeldebogen!E13&lt;&gt;"",Mannschaftsmeldebogen!E13,"")</f>
        <v/>
      </c>
      <c r="J24" s="96" t="str">
        <f>IF(Mannschaftsmeldebogen!F13&lt;&gt;"",Mannschaftsmeldebogen!F13,"")</f>
        <v/>
      </c>
      <c r="K24" s="96" t="str">
        <f>IF(Mannschaftsmeldebogen!G13&lt;&gt;"",Mannschaftsmeldebogen!G13,"")</f>
        <v/>
      </c>
      <c r="L24" s="96" t="str">
        <f>IF(Mannschaftsmeldebogen!H13&lt;&gt;"",Mannschaftsmeldebogen!H13,"")</f>
        <v/>
      </c>
      <c r="M24" s="96" t="str">
        <f>IF(Mannschaftsmeldebogen!I13&lt;&gt;"",Mannschaftsmeldebogen!I13,"")</f>
        <v/>
      </c>
      <c r="N24" s="96" t="str">
        <f>IF(Mannschaftsmeldebogen!J13&lt;&gt;"",Mannschaftsmeldebogen!J13,"")</f>
        <v/>
      </c>
      <c r="O24" s="96" t="str">
        <f>IF(Mannschaftsmeldebogen!K13&lt;&gt;"",Mannschaftsmeldebogen!K13,"")</f>
        <v/>
      </c>
      <c r="P24" s="96"/>
      <c r="Q24" s="96"/>
      <c r="R24" s="87"/>
      <c r="S24" s="96"/>
      <c r="T24" s="96"/>
      <c r="X24" s="72"/>
      <c r="Y24" s="72" t="str">
        <f>IF(Karimeldebogen!B14&lt;&gt;"",Karimeldebogen!B14,"")</f>
        <v/>
      </c>
      <c r="Z24" s="71" t="str">
        <f>IF(Karimeldebogen!C14&lt;&gt;"",Karimeldebogen!C14,"")</f>
        <v/>
      </c>
      <c r="AA24" s="72" t="str">
        <f>IF(Karimeldebogen!D14&lt;&gt;"",Karimeldebogen!D14,"")</f>
        <v/>
      </c>
      <c r="AB24" s="71" t="str">
        <f>IF(Karimeldebogen!E14&lt;&gt;"",Karimeldebogen!E14,"")</f>
        <v/>
      </c>
      <c r="AC24" s="71" t="str">
        <f>IF(Karimeldebogen!F14&lt;&gt;"",Karimeldebogen!F14,"")</f>
        <v/>
      </c>
      <c r="AD24" s="71" t="str">
        <f>IF(Karimeldebogen!G14&lt;&gt;"",Karimeldebogen!G14,"")</f>
        <v/>
      </c>
      <c r="AE24" s="72" t="str">
        <f>IF(Mannschaftsmeldebogen!L13&lt;&gt;"",Mannschaftsmeldebogen!L13,"")</f>
        <v/>
      </c>
      <c r="AF24" s="72" t="e">
        <f>IF(Mannschaftsmeldebogen!#REF!&lt;&gt;"",Mannschaftsmeldebogen!#REF!,"")</f>
        <v>#REF!</v>
      </c>
      <c r="AG24" s="72" t="e">
        <f>IF(Mannschaftsmeldebogen!#REF!&lt;&gt;"",Mannschaftsmeldebogen!#REF!,"")</f>
        <v>#REF!</v>
      </c>
      <c r="AH24" s="72" t="e">
        <f>IF(Mannschaftsmeldebogen!#REF!&lt;&gt;"",Mannschaftsmeldebogen!#REF!,"")</f>
        <v>#REF!</v>
      </c>
      <c r="AI24" s="72" t="e">
        <f>IF(Mannschaftsmeldebogen!#REF!&lt;&gt;"",Mannschaftsmeldebogen!#REF!,"")</f>
        <v>#REF!</v>
      </c>
    </row>
    <row r="25" spans="2:35" s="71" customFormat="1" hidden="1" x14ac:dyDescent="0.15">
      <c r="C25" s="72" t="str">
        <f>IF(Mannschaftsmeldebogen!B14&lt;&gt;"",Hauptmeldebogen_JSP!$C$7,"")</f>
        <v/>
      </c>
      <c r="D25" s="72" t="str">
        <f>IF(Mannschaftsmeldebogen!B14&lt;&gt;"",Mannschaftsmeldebogen!B14,"")</f>
        <v/>
      </c>
      <c r="E25" s="96" t="str">
        <f>IF(Mannschaftsmeldebogen!C14&lt;&gt;"",Mannschaftsmeldebogen!C14,"")</f>
        <v/>
      </c>
      <c r="F25" s="96">
        <f>COUNTIF(msvii[Geschlecht],RAW!M4)</f>
        <v>0</v>
      </c>
      <c r="G25" s="96">
        <f>COUNTIF(msvii[Geschlecht],RAW!M3)</f>
        <v>0</v>
      </c>
      <c r="H25" s="96" t="str">
        <f>IF(Mannschaftsmeldebogen!D14&lt;&gt;"",Mannschaftsmeldebogen!D14,"")</f>
        <v/>
      </c>
      <c r="I25" s="96" t="str">
        <f>IF(Mannschaftsmeldebogen!E14&lt;&gt;"",Mannschaftsmeldebogen!E14,"")</f>
        <v/>
      </c>
      <c r="J25" s="96" t="str">
        <f>IF(Mannschaftsmeldebogen!F14&lt;&gt;"",Mannschaftsmeldebogen!F14,"")</f>
        <v/>
      </c>
      <c r="K25" s="96" t="str">
        <f>IF(Mannschaftsmeldebogen!G14&lt;&gt;"",Mannschaftsmeldebogen!G14,"")</f>
        <v/>
      </c>
      <c r="L25" s="96" t="str">
        <f>IF(Mannschaftsmeldebogen!H14&lt;&gt;"",Mannschaftsmeldebogen!H14,"")</f>
        <v/>
      </c>
      <c r="M25" s="96" t="str">
        <f>IF(Mannschaftsmeldebogen!I14&lt;&gt;"",Mannschaftsmeldebogen!I14,"")</f>
        <v/>
      </c>
      <c r="N25" s="96" t="str">
        <f>IF(Mannschaftsmeldebogen!J14&lt;&gt;"",Mannschaftsmeldebogen!J14,"")</f>
        <v/>
      </c>
      <c r="O25" s="96" t="str">
        <f>IF(Mannschaftsmeldebogen!K14&lt;&gt;"",Mannschaftsmeldebogen!K14,"")</f>
        <v/>
      </c>
      <c r="P25" s="96"/>
      <c r="Q25" s="96"/>
      <c r="R25" s="87"/>
      <c r="S25" s="96"/>
      <c r="T25" s="96"/>
      <c r="X25" s="72"/>
      <c r="Y25" s="72" t="str">
        <f>IF(Karimeldebogen!B15&lt;&gt;"",Karimeldebogen!B15,"")</f>
        <v/>
      </c>
      <c r="Z25" s="71" t="str">
        <f>IF(Karimeldebogen!C15&lt;&gt;"",Karimeldebogen!C15,"")</f>
        <v/>
      </c>
      <c r="AA25" s="72" t="str">
        <f>IF(Karimeldebogen!D15&lt;&gt;"",Karimeldebogen!D15,"")</f>
        <v/>
      </c>
      <c r="AB25" s="71" t="str">
        <f>IF(Karimeldebogen!E15&lt;&gt;"",Karimeldebogen!E15,"")</f>
        <v/>
      </c>
      <c r="AC25" s="71" t="str">
        <f>IF(Karimeldebogen!F15&lt;&gt;"",Karimeldebogen!F15,"")</f>
        <v/>
      </c>
      <c r="AD25" s="71" t="str">
        <f>IF(Karimeldebogen!G15&lt;&gt;"",Karimeldebogen!G15,"")</f>
        <v/>
      </c>
      <c r="AE25" s="72" t="str">
        <f>IF(Mannschaftsmeldebogen!L14&lt;&gt;"",Mannschaftsmeldebogen!L14,"")</f>
        <v/>
      </c>
      <c r="AF25" s="72" t="e">
        <f>IF(Mannschaftsmeldebogen!#REF!&lt;&gt;"",Mannschaftsmeldebogen!#REF!,"")</f>
        <v>#REF!</v>
      </c>
      <c r="AG25" s="72" t="e">
        <f>IF(Mannschaftsmeldebogen!#REF!&lt;&gt;"",Mannschaftsmeldebogen!#REF!,"")</f>
        <v>#REF!</v>
      </c>
      <c r="AH25" s="72" t="e">
        <f>IF(Mannschaftsmeldebogen!#REF!&lt;&gt;"",Mannschaftsmeldebogen!#REF!,"")</f>
        <v>#REF!</v>
      </c>
      <c r="AI25" s="72" t="e">
        <f>IF(Mannschaftsmeldebogen!#REF!&lt;&gt;"",Mannschaftsmeldebogen!#REF!,"")</f>
        <v>#REF!</v>
      </c>
    </row>
    <row r="26" spans="2:35" s="71" customFormat="1" hidden="1" x14ac:dyDescent="0.15">
      <c r="C26" s="72" t="str">
        <f>IF(Mannschaftsmeldebogen!B15&lt;&gt;"",Hauptmeldebogen_JSP!$C$7,"")</f>
        <v/>
      </c>
      <c r="D26" s="72" t="str">
        <f>IF(Mannschaftsmeldebogen!B15&lt;&gt;"",Mannschaftsmeldebogen!B15,"")</f>
        <v/>
      </c>
      <c r="E26" s="96" t="str">
        <f>IF(Mannschaftsmeldebogen!C15&lt;&gt;"",Mannschaftsmeldebogen!C15,"")</f>
        <v/>
      </c>
      <c r="F26" s="96">
        <f>COUNTIF(msviii[Geschlecht],RAW!M4)</f>
        <v>0</v>
      </c>
      <c r="G26" s="96">
        <f>COUNTIF(msviii[Geschlecht],RAW!M3)</f>
        <v>0</v>
      </c>
      <c r="H26" s="96" t="str">
        <f>IF(Mannschaftsmeldebogen!D15&lt;&gt;"",Mannschaftsmeldebogen!D15,"")</f>
        <v/>
      </c>
      <c r="I26" s="96" t="str">
        <f>IF(Mannschaftsmeldebogen!E15&lt;&gt;"",Mannschaftsmeldebogen!E15,"")</f>
        <v/>
      </c>
      <c r="J26" s="96" t="str">
        <f>IF(Mannschaftsmeldebogen!F15&lt;&gt;"",Mannschaftsmeldebogen!F15,"")</f>
        <v/>
      </c>
      <c r="K26" s="96" t="str">
        <f>IF(Mannschaftsmeldebogen!G15&lt;&gt;"",Mannschaftsmeldebogen!G15,"")</f>
        <v/>
      </c>
      <c r="L26" s="96" t="str">
        <f>IF(Mannschaftsmeldebogen!H15&lt;&gt;"",Mannschaftsmeldebogen!H15,"")</f>
        <v/>
      </c>
      <c r="M26" s="96" t="str">
        <f>IF(Mannschaftsmeldebogen!I15&lt;&gt;"",Mannschaftsmeldebogen!I15,"")</f>
        <v/>
      </c>
      <c r="N26" s="96" t="str">
        <f>IF(Mannschaftsmeldebogen!J15&lt;&gt;"",Mannschaftsmeldebogen!J15,"")</f>
        <v/>
      </c>
      <c r="O26" s="96" t="str">
        <f>IF(Mannschaftsmeldebogen!K15&lt;&gt;"",Mannschaftsmeldebogen!K15,"")</f>
        <v/>
      </c>
      <c r="P26" s="96"/>
      <c r="Q26" s="96"/>
      <c r="R26" s="87"/>
      <c r="S26" s="96"/>
      <c r="T26" s="96"/>
      <c r="X26" s="72"/>
      <c r="Y26" s="72" t="str">
        <f>IF(Karimeldebogen!B16&lt;&gt;"",Karimeldebogen!B16,"")</f>
        <v/>
      </c>
      <c r="Z26" s="71" t="str">
        <f>IF(Karimeldebogen!C16&lt;&gt;"",Karimeldebogen!C16,"")</f>
        <v/>
      </c>
      <c r="AA26" s="72" t="str">
        <f>IF(Karimeldebogen!D16&lt;&gt;"",Karimeldebogen!D16,"")</f>
        <v/>
      </c>
      <c r="AB26" s="71" t="str">
        <f>IF(Karimeldebogen!E16&lt;&gt;"",Karimeldebogen!E16,"")</f>
        <v/>
      </c>
      <c r="AC26" s="71" t="str">
        <f>IF(Karimeldebogen!F16&lt;&gt;"",Karimeldebogen!F16,"")</f>
        <v/>
      </c>
      <c r="AD26" s="71" t="str">
        <f>IF(Karimeldebogen!G16&lt;&gt;"",Karimeldebogen!G16,"")</f>
        <v/>
      </c>
      <c r="AE26" s="72" t="str">
        <f>IF(Mannschaftsmeldebogen!L15&lt;&gt;"",Mannschaftsmeldebogen!L15,"")</f>
        <v/>
      </c>
      <c r="AF26" s="72" t="e">
        <f>IF(Mannschaftsmeldebogen!#REF!&lt;&gt;"",Mannschaftsmeldebogen!#REF!,"")</f>
        <v>#REF!</v>
      </c>
      <c r="AG26" s="72" t="e">
        <f>IF(Mannschaftsmeldebogen!#REF!&lt;&gt;"",Mannschaftsmeldebogen!#REF!,"")</f>
        <v>#REF!</v>
      </c>
      <c r="AH26" s="72" t="e">
        <f>IF(Mannschaftsmeldebogen!#REF!&lt;&gt;"",Mannschaftsmeldebogen!#REF!,"")</f>
        <v>#REF!</v>
      </c>
      <c r="AI26" s="72" t="e">
        <f>IF(Mannschaftsmeldebogen!#REF!&lt;&gt;"",Mannschaftsmeldebogen!#REF!,"")</f>
        <v>#REF!</v>
      </c>
    </row>
    <row r="27" spans="2:35" s="71" customFormat="1" hidden="1" x14ac:dyDescent="0.15">
      <c r="C27" s="72" t="str">
        <f>IF(Mannschaftsmeldebogen!B16&lt;&gt;"",Hauptmeldebogen_JSP!$C$7,"")</f>
        <v/>
      </c>
      <c r="D27" s="72" t="str">
        <f>IF(Mannschaftsmeldebogen!B16&lt;&gt;"",Mannschaftsmeldebogen!B16,"")</f>
        <v/>
      </c>
      <c r="E27" s="96" t="str">
        <f>IF(Mannschaftsmeldebogen!C16&lt;&gt;"",Mannschaftsmeldebogen!C16,"")</f>
        <v/>
      </c>
      <c r="F27" s="96">
        <f>COUNTIF(msix[Geschlecht],RAW!M4)</f>
        <v>0</v>
      </c>
      <c r="G27" s="96">
        <f>COUNTIF(msix[Geschlecht],RAW!M3)</f>
        <v>0</v>
      </c>
      <c r="H27" s="96" t="str">
        <f>IF(Mannschaftsmeldebogen!D16&lt;&gt;"",Mannschaftsmeldebogen!D16,"")</f>
        <v/>
      </c>
      <c r="I27" s="96" t="str">
        <f>IF(Mannschaftsmeldebogen!E16&lt;&gt;"",Mannschaftsmeldebogen!E16,"")</f>
        <v/>
      </c>
      <c r="J27" s="96" t="str">
        <f>IF(Mannschaftsmeldebogen!F16&lt;&gt;"",Mannschaftsmeldebogen!F16,"")</f>
        <v/>
      </c>
      <c r="K27" s="96" t="str">
        <f>IF(Mannschaftsmeldebogen!G16&lt;&gt;"",Mannschaftsmeldebogen!G16,"")</f>
        <v/>
      </c>
      <c r="L27" s="96" t="str">
        <f>IF(Mannschaftsmeldebogen!H16&lt;&gt;"",Mannschaftsmeldebogen!H16,"")</f>
        <v/>
      </c>
      <c r="M27" s="96" t="str">
        <f>IF(Mannschaftsmeldebogen!I16&lt;&gt;"",Mannschaftsmeldebogen!I16,"")</f>
        <v/>
      </c>
      <c r="N27" s="96" t="str">
        <f>IF(Mannschaftsmeldebogen!J16&lt;&gt;"",Mannschaftsmeldebogen!J16,"")</f>
        <v/>
      </c>
      <c r="O27" s="96" t="str">
        <f>IF(Mannschaftsmeldebogen!K16&lt;&gt;"",Mannschaftsmeldebogen!K16,"")</f>
        <v/>
      </c>
      <c r="P27" s="96"/>
      <c r="Q27" s="96"/>
      <c r="R27" s="87"/>
      <c r="S27" s="96"/>
      <c r="T27" s="96"/>
      <c r="X27" s="72"/>
      <c r="Y27" s="72" t="str">
        <f>IF(Karimeldebogen!B17&lt;&gt;"",Karimeldebogen!B17,"")</f>
        <v/>
      </c>
      <c r="Z27" s="71" t="str">
        <f>IF(Karimeldebogen!C17&lt;&gt;"",Karimeldebogen!C17,"")</f>
        <v/>
      </c>
      <c r="AA27" s="72" t="str">
        <f>IF(Karimeldebogen!D17&lt;&gt;"",Karimeldebogen!D17,"")</f>
        <v/>
      </c>
      <c r="AB27" s="71" t="str">
        <f>IF(Karimeldebogen!E17&lt;&gt;"",Karimeldebogen!E17,"")</f>
        <v/>
      </c>
      <c r="AC27" s="71" t="str">
        <f>IF(Karimeldebogen!F17&lt;&gt;"",Karimeldebogen!F17,"")</f>
        <v/>
      </c>
      <c r="AD27" s="71" t="str">
        <f>IF(Karimeldebogen!G17&lt;&gt;"",Karimeldebogen!G17,"")</f>
        <v/>
      </c>
      <c r="AE27" s="72" t="str">
        <f>IF(Mannschaftsmeldebogen!L16&lt;&gt;"",Mannschaftsmeldebogen!L16,"")</f>
        <v/>
      </c>
      <c r="AF27" s="72" t="e">
        <f>IF(Mannschaftsmeldebogen!#REF!&lt;&gt;"",Mannschaftsmeldebogen!#REF!,"")</f>
        <v>#REF!</v>
      </c>
      <c r="AG27" s="72" t="e">
        <f>IF(Mannschaftsmeldebogen!#REF!&lt;&gt;"",Mannschaftsmeldebogen!#REF!,"")</f>
        <v>#REF!</v>
      </c>
      <c r="AH27" s="72" t="e">
        <f>IF(Mannschaftsmeldebogen!#REF!&lt;&gt;"",Mannschaftsmeldebogen!#REF!,"")</f>
        <v>#REF!</v>
      </c>
      <c r="AI27" s="72" t="e">
        <f>IF(Mannschaftsmeldebogen!#REF!&lt;&gt;"",Mannschaftsmeldebogen!#REF!,"")</f>
        <v>#REF!</v>
      </c>
    </row>
    <row r="28" spans="2:35" s="71" customFormat="1" hidden="1" x14ac:dyDescent="0.15">
      <c r="C28" s="72" t="str">
        <f>IF(Mannschaftsmeldebogen!B17&lt;&gt;"",Hauptmeldebogen_JSP!$C$7,"")</f>
        <v/>
      </c>
      <c r="D28" s="72" t="str">
        <f>IF(Mannschaftsmeldebogen!B17&lt;&gt;"",Mannschaftsmeldebogen!B17,"")</f>
        <v/>
      </c>
      <c r="E28" s="96" t="str">
        <f>IF(Mannschaftsmeldebogen!C17&lt;&gt;"",Mannschaftsmeldebogen!C17,"")</f>
        <v/>
      </c>
      <c r="F28" s="96">
        <f>COUNTIF(msx[Geschlecht],RAW!M4)</f>
        <v>0</v>
      </c>
      <c r="G28" s="96">
        <f>COUNTIF(msx[Geschlecht],RAW!M3)</f>
        <v>0</v>
      </c>
      <c r="H28" s="96" t="str">
        <f>IF(Mannschaftsmeldebogen!D17&lt;&gt;"",Mannschaftsmeldebogen!D17,"")</f>
        <v/>
      </c>
      <c r="I28" s="96" t="str">
        <f>IF(Mannschaftsmeldebogen!E17&lt;&gt;"",Mannschaftsmeldebogen!E17,"")</f>
        <v/>
      </c>
      <c r="J28" s="96" t="str">
        <f>IF(Mannschaftsmeldebogen!F17&lt;&gt;"",Mannschaftsmeldebogen!F17,"")</f>
        <v/>
      </c>
      <c r="K28" s="96" t="str">
        <f>IF(Mannschaftsmeldebogen!G17&lt;&gt;"",Mannschaftsmeldebogen!G17,"")</f>
        <v/>
      </c>
      <c r="L28" s="96" t="str">
        <f>IF(Mannschaftsmeldebogen!H17&lt;&gt;"",Mannschaftsmeldebogen!H17,"")</f>
        <v/>
      </c>
      <c r="M28" s="96" t="str">
        <f>IF(Mannschaftsmeldebogen!I17&lt;&gt;"",Mannschaftsmeldebogen!I17,"")</f>
        <v/>
      </c>
      <c r="N28" s="96" t="str">
        <f>IF(Mannschaftsmeldebogen!J17&lt;&gt;"",Mannschaftsmeldebogen!J17,"")</f>
        <v/>
      </c>
      <c r="O28" s="96" t="str">
        <f>IF(Mannschaftsmeldebogen!K17&lt;&gt;"",Mannschaftsmeldebogen!K17,"")</f>
        <v/>
      </c>
      <c r="P28" s="96"/>
      <c r="Q28" s="96"/>
      <c r="R28" s="87"/>
      <c r="S28" s="96"/>
      <c r="T28" s="96"/>
      <c r="X28" s="72"/>
      <c r="Y28" s="72" t="str">
        <f>IF(Karimeldebogen!B18&lt;&gt;"",Karimeldebogen!B18,"")</f>
        <v/>
      </c>
      <c r="Z28" s="71" t="str">
        <f>IF(Karimeldebogen!C18&lt;&gt;"",Karimeldebogen!C18,"")</f>
        <v/>
      </c>
      <c r="AA28" s="72" t="str">
        <f>IF(Karimeldebogen!D18&lt;&gt;"",Karimeldebogen!D18,"")</f>
        <v/>
      </c>
      <c r="AB28" s="71" t="str">
        <f>IF(Karimeldebogen!E18&lt;&gt;"",Karimeldebogen!E18,"")</f>
        <v/>
      </c>
      <c r="AC28" s="71" t="str">
        <f>IF(Karimeldebogen!F18&lt;&gt;"",Karimeldebogen!F18,"")</f>
        <v/>
      </c>
      <c r="AD28" s="71" t="str">
        <f>IF(Karimeldebogen!G18&lt;&gt;"",Karimeldebogen!G18,"")</f>
        <v/>
      </c>
      <c r="AE28" s="72" t="str">
        <f>IF(Mannschaftsmeldebogen!L17&lt;&gt;"",Mannschaftsmeldebogen!L17,"")</f>
        <v/>
      </c>
      <c r="AF28" s="72" t="e">
        <f>IF(Mannschaftsmeldebogen!#REF!&lt;&gt;"",Mannschaftsmeldebogen!#REF!,"")</f>
        <v>#REF!</v>
      </c>
      <c r="AG28" s="72" t="e">
        <f>IF(Mannschaftsmeldebogen!#REF!&lt;&gt;"",Mannschaftsmeldebogen!#REF!,"")</f>
        <v>#REF!</v>
      </c>
      <c r="AH28" s="72" t="e">
        <f>IF(Mannschaftsmeldebogen!#REF!&lt;&gt;"",Mannschaftsmeldebogen!#REF!,"")</f>
        <v>#REF!</v>
      </c>
      <c r="AI28" s="72" t="e">
        <f>IF(Mannschaftsmeldebogen!#REF!&lt;&gt;"",Mannschaftsmeldebogen!#REF!,"")</f>
        <v>#REF!</v>
      </c>
    </row>
    <row r="29" spans="2:35" s="71" customFormat="1" hidden="1" x14ac:dyDescent="0.15">
      <c r="C29" s="72" t="str">
        <f>IF(Mannschaftsmeldebogen!B18&lt;&gt;"",Hauptmeldebogen_JSP!$C$7,"")</f>
        <v/>
      </c>
      <c r="D29" s="72" t="str">
        <f>IF(Mannschaftsmeldebogen!B18&lt;&gt;"",Mannschaftsmeldebogen!B18,"")</f>
        <v/>
      </c>
      <c r="E29" s="96" t="str">
        <f>IF(Mannschaftsmeldebogen!C18&lt;&gt;"",Mannschaftsmeldebogen!C18,"")</f>
        <v/>
      </c>
      <c r="F29" s="96">
        <f>COUNTIF(msxi[Geschlecht],RAW!M4)</f>
        <v>0</v>
      </c>
      <c r="G29" s="96">
        <f>COUNTIF(msxi[Geschlecht],RAW!M3)</f>
        <v>0</v>
      </c>
      <c r="H29" s="96" t="str">
        <f>IF(Mannschaftsmeldebogen!D18&lt;&gt;"",Mannschaftsmeldebogen!D18,"")</f>
        <v/>
      </c>
      <c r="I29" s="96" t="str">
        <f>IF(Mannschaftsmeldebogen!E18&lt;&gt;"",Mannschaftsmeldebogen!E18,"")</f>
        <v/>
      </c>
      <c r="J29" s="96" t="str">
        <f>IF(Mannschaftsmeldebogen!F18&lt;&gt;"",Mannschaftsmeldebogen!F18,"")</f>
        <v/>
      </c>
      <c r="K29" s="96" t="str">
        <f>IF(Mannschaftsmeldebogen!G18&lt;&gt;"",Mannschaftsmeldebogen!G18,"")</f>
        <v/>
      </c>
      <c r="L29" s="96" t="str">
        <f>IF(Mannschaftsmeldebogen!H18&lt;&gt;"",Mannschaftsmeldebogen!H18,"")</f>
        <v/>
      </c>
      <c r="M29" s="96" t="str">
        <f>IF(Mannschaftsmeldebogen!I18&lt;&gt;"",Mannschaftsmeldebogen!I18,"")</f>
        <v/>
      </c>
      <c r="N29" s="96" t="str">
        <f>IF(Mannschaftsmeldebogen!J18&lt;&gt;"",Mannschaftsmeldebogen!J18,"")</f>
        <v/>
      </c>
      <c r="O29" s="96" t="str">
        <f>IF(Mannschaftsmeldebogen!K18&lt;&gt;"",Mannschaftsmeldebogen!K18,"")</f>
        <v/>
      </c>
      <c r="P29" s="96"/>
      <c r="Q29" s="96"/>
      <c r="R29" s="87"/>
      <c r="S29" s="96"/>
      <c r="T29" s="96"/>
      <c r="X29" s="72"/>
      <c r="Y29" s="72" t="str">
        <f>IF(Karimeldebogen!B19&lt;&gt;"",Karimeldebogen!B19,"")</f>
        <v/>
      </c>
      <c r="Z29" s="71" t="str">
        <f>IF(Karimeldebogen!C19&lt;&gt;"",Karimeldebogen!C19,"")</f>
        <v/>
      </c>
      <c r="AA29" s="72" t="str">
        <f>IF(Karimeldebogen!D19&lt;&gt;"",Karimeldebogen!D19,"")</f>
        <v/>
      </c>
      <c r="AB29" s="71" t="str">
        <f>IF(Karimeldebogen!E19&lt;&gt;"",Karimeldebogen!E19,"")</f>
        <v/>
      </c>
      <c r="AC29" s="71" t="str">
        <f>IF(Karimeldebogen!F19&lt;&gt;"",Karimeldebogen!F19,"")</f>
        <v/>
      </c>
      <c r="AD29" s="71" t="str">
        <f>IF(Karimeldebogen!G19&lt;&gt;"",Karimeldebogen!G19,"")</f>
        <v/>
      </c>
      <c r="AE29" s="72" t="str">
        <f>IF(Mannschaftsmeldebogen!L18&lt;&gt;"",Mannschaftsmeldebogen!L18,"")</f>
        <v/>
      </c>
      <c r="AF29" s="72" t="e">
        <f>IF(Mannschaftsmeldebogen!#REF!&lt;&gt;"",Mannschaftsmeldebogen!#REF!,"")</f>
        <v>#REF!</v>
      </c>
      <c r="AG29" s="72" t="e">
        <f>IF(Mannschaftsmeldebogen!#REF!&lt;&gt;"",Mannschaftsmeldebogen!#REF!,"")</f>
        <v>#REF!</v>
      </c>
      <c r="AH29" s="72" t="e">
        <f>IF(Mannschaftsmeldebogen!#REF!&lt;&gt;"",Mannschaftsmeldebogen!#REF!,"")</f>
        <v>#REF!</v>
      </c>
      <c r="AI29" s="72" t="e">
        <f>IF(Mannschaftsmeldebogen!#REF!&lt;&gt;"",Mannschaftsmeldebogen!#REF!,"")</f>
        <v>#REF!</v>
      </c>
    </row>
    <row r="30" spans="2:35" s="71" customFormat="1" hidden="1" x14ac:dyDescent="0.15">
      <c r="C30" s="72" t="str">
        <f>IF(Mannschaftsmeldebogen!B19&lt;&gt;"",Hauptmeldebogen_JSP!$C$7,"")</f>
        <v/>
      </c>
      <c r="D30" s="72" t="str">
        <f>IF(Mannschaftsmeldebogen!B19&lt;&gt;"",Mannschaftsmeldebogen!B19,"")</f>
        <v/>
      </c>
      <c r="E30" s="96" t="str">
        <f>IF(Mannschaftsmeldebogen!C19&lt;&gt;"",Mannschaftsmeldebogen!C19,"")</f>
        <v/>
      </c>
      <c r="F30" s="96">
        <f>COUNTIF(msxii[Geschlecht],RAW!M4)</f>
        <v>0</v>
      </c>
      <c r="G30" s="96">
        <f>COUNTIF(msxii[Geschlecht],RAW!M3)</f>
        <v>0</v>
      </c>
      <c r="H30" s="96" t="str">
        <f>IF(Mannschaftsmeldebogen!D19&lt;&gt;"",Mannschaftsmeldebogen!D19,"")</f>
        <v/>
      </c>
      <c r="I30" s="96" t="str">
        <f>IF(Mannschaftsmeldebogen!E19&lt;&gt;"",Mannschaftsmeldebogen!E19,"")</f>
        <v/>
      </c>
      <c r="J30" s="96" t="str">
        <f>IF(Mannschaftsmeldebogen!F19&lt;&gt;"",Mannschaftsmeldebogen!F19,"")</f>
        <v/>
      </c>
      <c r="K30" s="96" t="str">
        <f>IF(Mannschaftsmeldebogen!G19&lt;&gt;"",Mannschaftsmeldebogen!G19,"")</f>
        <v/>
      </c>
      <c r="L30" s="96" t="str">
        <f>IF(Mannschaftsmeldebogen!H19&lt;&gt;"",Mannschaftsmeldebogen!H19,"")</f>
        <v/>
      </c>
      <c r="M30" s="96" t="str">
        <f>IF(Mannschaftsmeldebogen!I19&lt;&gt;"",Mannschaftsmeldebogen!I19,"")</f>
        <v/>
      </c>
      <c r="N30" s="96" t="str">
        <f>IF(Mannschaftsmeldebogen!J19&lt;&gt;"",Mannschaftsmeldebogen!J19,"")</f>
        <v/>
      </c>
      <c r="O30" s="96" t="str">
        <f>IF(Mannschaftsmeldebogen!K19&lt;&gt;"",Mannschaftsmeldebogen!K19,"")</f>
        <v/>
      </c>
      <c r="P30" s="96"/>
      <c r="Q30" s="96"/>
      <c r="R30" s="87"/>
      <c r="S30" s="96"/>
      <c r="T30" s="96"/>
      <c r="X30" s="72"/>
      <c r="Y30" s="72" t="str">
        <f>IF(Karimeldebogen!B20&lt;&gt;"",Karimeldebogen!B20,"")</f>
        <v/>
      </c>
      <c r="Z30" s="71" t="str">
        <f>IF(Karimeldebogen!C20&lt;&gt;"",Karimeldebogen!C20,"")</f>
        <v/>
      </c>
      <c r="AA30" s="72" t="str">
        <f>IF(Karimeldebogen!D20&lt;&gt;"",Karimeldebogen!D20,"")</f>
        <v/>
      </c>
      <c r="AB30" s="71" t="str">
        <f>IF(Karimeldebogen!E20&lt;&gt;"",Karimeldebogen!E20,"")</f>
        <v/>
      </c>
      <c r="AC30" s="71" t="str">
        <f>IF(Karimeldebogen!F20&lt;&gt;"",Karimeldebogen!F20,"")</f>
        <v/>
      </c>
      <c r="AD30" s="71" t="str">
        <f>IF(Karimeldebogen!G20&lt;&gt;"",Karimeldebogen!G20,"")</f>
        <v/>
      </c>
      <c r="AE30" s="72" t="str">
        <f>IF(Mannschaftsmeldebogen!L19&lt;&gt;"",Mannschaftsmeldebogen!L19,"")</f>
        <v/>
      </c>
      <c r="AF30" s="72" t="e">
        <f>IF(Mannschaftsmeldebogen!#REF!&lt;&gt;"",Mannschaftsmeldebogen!#REF!,"")</f>
        <v>#REF!</v>
      </c>
      <c r="AG30" s="72" t="e">
        <f>IF(Mannschaftsmeldebogen!#REF!&lt;&gt;"",Mannschaftsmeldebogen!#REF!,"")</f>
        <v>#REF!</v>
      </c>
      <c r="AH30" s="72" t="e">
        <f>IF(Mannschaftsmeldebogen!#REF!&lt;&gt;"",Mannschaftsmeldebogen!#REF!,"")</f>
        <v>#REF!</v>
      </c>
      <c r="AI30" s="72" t="e">
        <f>IF(Mannschaftsmeldebogen!#REF!&lt;&gt;"",Mannschaftsmeldebogen!#REF!,"")</f>
        <v>#REF!</v>
      </c>
    </row>
    <row r="31" spans="2:35" s="71" customFormat="1" hidden="1" x14ac:dyDescent="0.15">
      <c r="C31" s="72" t="str">
        <f>IF(Mannschaftsmeldebogen!B20&lt;&gt;"",Hauptmeldebogen_JSP!$C$7,"")</f>
        <v/>
      </c>
      <c r="D31" s="72" t="str">
        <f>IF(Mannschaftsmeldebogen!B20&lt;&gt;"",Mannschaftsmeldebogen!B20,"")</f>
        <v/>
      </c>
      <c r="E31" s="96" t="str">
        <f>IF(Mannschaftsmeldebogen!C20&lt;&gt;"",Mannschaftsmeldebogen!C20,"")</f>
        <v/>
      </c>
      <c r="F31" s="96">
        <f>COUNTIF(msxiii[Geschlecht],RAW!M4)</f>
        <v>0</v>
      </c>
      <c r="G31" s="96">
        <f>COUNTIF(msxiii[Geschlecht],RAW!M3)</f>
        <v>0</v>
      </c>
      <c r="H31" s="96" t="str">
        <f>IF(Mannschaftsmeldebogen!D20&lt;&gt;"",Mannschaftsmeldebogen!D20,"")</f>
        <v/>
      </c>
      <c r="I31" s="96" t="str">
        <f>IF(Mannschaftsmeldebogen!E20&lt;&gt;"",Mannschaftsmeldebogen!E20,"")</f>
        <v/>
      </c>
      <c r="J31" s="96" t="str">
        <f>IF(Mannschaftsmeldebogen!F20&lt;&gt;"",Mannschaftsmeldebogen!F20,"")</f>
        <v/>
      </c>
      <c r="K31" s="96" t="str">
        <f>IF(Mannschaftsmeldebogen!G20&lt;&gt;"",Mannschaftsmeldebogen!G20,"")</f>
        <v/>
      </c>
      <c r="L31" s="96" t="str">
        <f>IF(Mannschaftsmeldebogen!H20&lt;&gt;"",Mannschaftsmeldebogen!H20,"")</f>
        <v/>
      </c>
      <c r="M31" s="96" t="str">
        <f>IF(Mannschaftsmeldebogen!I20&lt;&gt;"",Mannschaftsmeldebogen!I20,"")</f>
        <v/>
      </c>
      <c r="N31" s="96" t="str">
        <f>IF(Mannschaftsmeldebogen!J20&lt;&gt;"",Mannschaftsmeldebogen!J20,"")</f>
        <v/>
      </c>
      <c r="O31" s="96" t="str">
        <f>IF(Mannschaftsmeldebogen!K20&lt;&gt;"",Mannschaftsmeldebogen!K20,"")</f>
        <v/>
      </c>
      <c r="P31" s="96"/>
      <c r="Q31" s="96"/>
      <c r="R31" s="87"/>
      <c r="S31" s="96"/>
      <c r="T31" s="96"/>
      <c r="X31" s="72"/>
      <c r="Y31" s="72" t="str">
        <f>IF(Karimeldebogen!B21&lt;&gt;"",Karimeldebogen!B21,"")</f>
        <v/>
      </c>
      <c r="Z31" s="71" t="str">
        <f>IF(Karimeldebogen!C21&lt;&gt;"",Karimeldebogen!C21,"")</f>
        <v/>
      </c>
      <c r="AA31" s="72" t="str">
        <f>IF(Karimeldebogen!D21&lt;&gt;"",Karimeldebogen!D21,"")</f>
        <v/>
      </c>
      <c r="AB31" s="71" t="str">
        <f>IF(Karimeldebogen!E21&lt;&gt;"",Karimeldebogen!E21,"")</f>
        <v/>
      </c>
      <c r="AC31" s="71" t="str">
        <f>IF(Karimeldebogen!F21&lt;&gt;"",Karimeldebogen!F21,"")</f>
        <v/>
      </c>
      <c r="AD31" s="71" t="str">
        <f>IF(Karimeldebogen!G21&lt;&gt;"",Karimeldebogen!G21,"")</f>
        <v/>
      </c>
      <c r="AE31" s="72" t="str">
        <f>IF(Mannschaftsmeldebogen!L20&lt;&gt;"",Mannschaftsmeldebogen!L20,"")</f>
        <v/>
      </c>
      <c r="AF31" s="72" t="e">
        <f>IF(Mannschaftsmeldebogen!#REF!&lt;&gt;"",Mannschaftsmeldebogen!#REF!,"")</f>
        <v>#REF!</v>
      </c>
      <c r="AG31" s="72" t="e">
        <f>IF(Mannschaftsmeldebogen!#REF!&lt;&gt;"",Mannschaftsmeldebogen!#REF!,"")</f>
        <v>#REF!</v>
      </c>
      <c r="AH31" s="72" t="e">
        <f>IF(Mannschaftsmeldebogen!#REF!&lt;&gt;"",Mannschaftsmeldebogen!#REF!,"")</f>
        <v>#REF!</v>
      </c>
      <c r="AI31" s="72" t="e">
        <f>IF(Mannschaftsmeldebogen!#REF!&lt;&gt;"",Mannschaftsmeldebogen!#REF!,"")</f>
        <v>#REF!</v>
      </c>
    </row>
    <row r="32" spans="2:35" s="71" customFormat="1" hidden="1" x14ac:dyDescent="0.15">
      <c r="C32" s="72"/>
      <c r="D32" s="72"/>
      <c r="E32" s="96"/>
      <c r="F32" s="96"/>
      <c r="G32" s="96"/>
      <c r="H32" s="96"/>
      <c r="I32" s="96"/>
      <c r="J32" s="96"/>
      <c r="K32" s="96"/>
      <c r="L32" s="96"/>
      <c r="M32" s="96"/>
      <c r="N32" s="96"/>
      <c r="O32" s="96"/>
      <c r="P32" s="96"/>
      <c r="Q32" s="96"/>
      <c r="R32" s="96"/>
      <c r="S32" s="96"/>
      <c r="W32" s="72"/>
      <c r="AA32" s="72"/>
    </row>
    <row r="33" spans="2:44" s="71" customFormat="1" hidden="1" x14ac:dyDescent="0.15">
      <c r="C33" s="72"/>
      <c r="D33" s="72"/>
      <c r="E33" s="96"/>
      <c r="F33" s="96"/>
      <c r="G33" s="96"/>
      <c r="H33" s="96"/>
      <c r="I33" s="96"/>
      <c r="J33" s="96"/>
      <c r="K33" s="96"/>
      <c r="L33" s="96"/>
      <c r="M33" s="96"/>
      <c r="N33" s="96"/>
      <c r="O33" s="96"/>
      <c r="P33" s="96"/>
      <c r="Q33" s="96"/>
      <c r="R33" s="96"/>
      <c r="S33" s="96"/>
      <c r="W33" s="72"/>
      <c r="AA33" s="72"/>
    </row>
    <row r="34" spans="2:44" s="71" customFormat="1" hidden="1" x14ac:dyDescent="0.15">
      <c r="C34" s="94" t="s">
        <v>12</v>
      </c>
      <c r="D34" s="94" t="s">
        <v>59</v>
      </c>
      <c r="E34" s="95" t="s">
        <v>60</v>
      </c>
      <c r="F34" s="95" t="s">
        <v>97</v>
      </c>
      <c r="G34" s="95" t="s">
        <v>93</v>
      </c>
      <c r="H34" s="95" t="s">
        <v>61</v>
      </c>
      <c r="I34" s="95" t="s">
        <v>62</v>
      </c>
      <c r="J34" s="95" t="s">
        <v>63</v>
      </c>
      <c r="K34" s="95" t="s">
        <v>64</v>
      </c>
      <c r="L34" s="95" t="s">
        <v>65</v>
      </c>
      <c r="M34" s="95" t="s">
        <v>66</v>
      </c>
      <c r="N34" s="95" t="s">
        <v>67</v>
      </c>
      <c r="O34" s="95" t="s">
        <v>68</v>
      </c>
      <c r="P34" s="95" t="s">
        <v>76</v>
      </c>
      <c r="Q34" s="95" t="s">
        <v>127</v>
      </c>
      <c r="R34" s="95" t="s">
        <v>128</v>
      </c>
      <c r="S34" s="95" t="s">
        <v>28</v>
      </c>
      <c r="T34" s="95" t="s">
        <v>129</v>
      </c>
      <c r="U34" s="70" t="s">
        <v>14</v>
      </c>
      <c r="V34" s="70" t="s">
        <v>16</v>
      </c>
      <c r="W34" s="70" t="s">
        <v>20</v>
      </c>
      <c r="X34" s="94" t="s">
        <v>18</v>
      </c>
      <c r="Y34" s="94" t="s">
        <v>130</v>
      </c>
      <c r="Z34" s="70" t="s">
        <v>131</v>
      </c>
      <c r="AA34" s="94" t="s">
        <v>132</v>
      </c>
      <c r="AB34" s="70" t="s">
        <v>133</v>
      </c>
      <c r="AC34" s="70" t="s">
        <v>54</v>
      </c>
      <c r="AD34" s="70" t="s">
        <v>55</v>
      </c>
      <c r="AE34" s="94" t="s">
        <v>69</v>
      </c>
      <c r="AF34" s="94" t="s">
        <v>138</v>
      </c>
      <c r="AG34" s="94" t="s">
        <v>139</v>
      </c>
      <c r="AH34" s="94" t="s">
        <v>140</v>
      </c>
      <c r="AI34" s="94" t="s">
        <v>141</v>
      </c>
      <c r="AJ34" s="94" t="s">
        <v>142</v>
      </c>
      <c r="AK34" s="94" t="s">
        <v>143</v>
      </c>
      <c r="AL34" s="94" t="s">
        <v>144</v>
      </c>
      <c r="AM34" s="94" t="s">
        <v>145</v>
      </c>
      <c r="AN34" s="94" t="s">
        <v>146</v>
      </c>
      <c r="AO34" s="94" t="s">
        <v>147</v>
      </c>
      <c r="AP34" s="94" t="s">
        <v>148</v>
      </c>
      <c r="AQ34" s="94" t="s">
        <v>43</v>
      </c>
      <c r="AR34" s="94" t="s">
        <v>149</v>
      </c>
    </row>
    <row r="35" spans="2:44" s="71" customFormat="1" hidden="1" x14ac:dyDescent="0.15">
      <c r="B35" s="86" t="s">
        <v>135</v>
      </c>
      <c r="C35" s="72" t="str">
        <f>IF(Mannschaftsmeldebogen!B8&lt;&gt;"",Hauptmeldebogen_NDM!$C$7,"")</f>
        <v/>
      </c>
      <c r="D35" s="72" t="str">
        <f>IF(Mannschaftsmeldebogen!B8&lt;&gt;"",Mannschaftsmeldebogen!B8,"")</f>
        <v/>
      </c>
      <c r="E35" s="96" t="str">
        <f>IF(Mannschaftsmeldebogen!C8&lt;&gt;"",Mannschaftsmeldebogen!C8,"")</f>
        <v/>
      </c>
      <c r="F35" s="96">
        <f>COUNTIF(msi[Geschlecht],RAW!M4)</f>
        <v>0</v>
      </c>
      <c r="G35" s="96">
        <f>COUNTIF(msi[Geschlecht],RAW!M3)</f>
        <v>0</v>
      </c>
      <c r="H35" s="96" t="str">
        <f>IF(Mannschaftsmeldebogen!D8&lt;&gt;"",Mannschaftsmeldebogen!D8,"")</f>
        <v/>
      </c>
      <c r="I35" s="96" t="str">
        <f>IF(Mannschaftsmeldebogen!E8&lt;&gt;"",Mannschaftsmeldebogen!E8,"")</f>
        <v/>
      </c>
      <c r="J35" s="96" t="str">
        <f>IF(Mannschaftsmeldebogen!F8&lt;&gt;"",Mannschaftsmeldebogen!F8,"")</f>
        <v/>
      </c>
      <c r="K35" s="96" t="str">
        <f>IF(Mannschaftsmeldebogen!G8&lt;&gt;"",Mannschaftsmeldebogen!G8,"")</f>
        <v/>
      </c>
      <c r="L35" s="96" t="str">
        <f>IF(Mannschaftsmeldebogen!H8&lt;&gt;"",Mannschaftsmeldebogen!H8,"")</f>
        <v/>
      </c>
      <c r="M35" s="96" t="str">
        <f>IF(Mannschaftsmeldebogen!I8&lt;&gt;"",Mannschaftsmeldebogen!I8,"")</f>
        <v/>
      </c>
      <c r="N35" s="96" t="str">
        <f>IF(Mannschaftsmeldebogen!J8&lt;&gt;"",Mannschaftsmeldebogen!J8,"")</f>
        <v/>
      </c>
      <c r="O35" s="96" t="str">
        <f>IF(Mannschaftsmeldebogen!K8&lt;&gt;"",Mannschaftsmeldebogen!K8,"")</f>
        <v/>
      </c>
      <c r="P35" s="96">
        <f>Hauptmeldebogen_NDM!C22</f>
        <v>0</v>
      </c>
      <c r="Q35" s="96">
        <f>Hauptmeldebogen_NDM!C15</f>
        <v>0</v>
      </c>
      <c r="R35" s="87" t="e">
        <f>Hauptmeldebogen_NDM!C37</f>
        <v>#REF!</v>
      </c>
      <c r="S35" s="96" t="str">
        <f>IF(Hauptmeldebogen_NDM!C35&lt;&gt;"",Hauptmeldebogen_NDM!C35,"")</f>
        <v/>
      </c>
      <c r="T35" s="96"/>
      <c r="U35" s="71" t="str">
        <f>IF(Hauptmeldebogen_NDM!C10&lt;&gt;"",Hauptmeldebogen_NDM!C10,"")</f>
        <v/>
      </c>
      <c r="V35" s="71" t="str">
        <f>IF(Hauptmeldebogen_NDM!C11&lt;&gt;"",Hauptmeldebogen_NDM!C11,"")</f>
        <v/>
      </c>
      <c r="W35" s="71" t="str">
        <f>IF(Hauptmeldebogen_NDM!C13&lt;&gt;"",Hauptmeldebogen_NDM!C13,"")</f>
        <v/>
      </c>
      <c r="X35" s="88" t="str">
        <f>IF(Hauptmeldebogen_NDM!C12&lt;&gt;"",Hauptmeldebogen_NDM!C12,"")</f>
        <v/>
      </c>
      <c r="Y35" s="72" t="str">
        <f>IF(Karimeldebogen!B9&lt;&gt;"",Karimeldebogen!B9,"")</f>
        <v/>
      </c>
      <c r="Z35" s="71" t="str">
        <f>IF(Karimeldebogen!C9&lt;&gt;"",Karimeldebogen!C9,"")</f>
        <v/>
      </c>
      <c r="AA35" s="72" t="str">
        <f>IF(Karimeldebogen!D9&lt;&gt;"",Karimeldebogen!D9,"")</f>
        <v/>
      </c>
      <c r="AB35" s="71" t="str">
        <f>IF(Karimeldebogen!E9&lt;&gt;"",Karimeldebogen!E9,"")</f>
        <v/>
      </c>
      <c r="AC35" s="71" t="str">
        <f>IF(Karimeldebogen!F9&lt;&gt;"",Karimeldebogen!F9,"")</f>
        <v/>
      </c>
      <c r="AD35" s="71" t="str">
        <f>IF(Karimeldebogen!G9&lt;&gt;"",Karimeldebogen!G9,"")</f>
        <v/>
      </c>
      <c r="AE35" s="72" t="str">
        <f>IF(Mannschaftsmeldebogen!L8&lt;&gt;"",Mannschaftsmeldebogen!L8,"")</f>
        <v/>
      </c>
      <c r="AF35" s="87">
        <f>Hauptmeldebogen_NDM!C15*Hauptmeldebogen_NDM!F15</f>
        <v>0</v>
      </c>
      <c r="AG35" s="87">
        <f>Hauptmeldebogen_NDM!C18*Hauptmeldebogen_NDM!F18</f>
        <v>0</v>
      </c>
      <c r="AH35" s="87">
        <f>Hauptmeldebogen_NDM!C24*Hauptmeldebogen_NDM!F24</f>
        <v>0</v>
      </c>
      <c r="AI35" s="87">
        <f>Hauptmeldebogen_NDM!C27*Hauptmeldebogen_NDM!F27</f>
        <v>0</v>
      </c>
      <c r="AJ35" s="87" t="e">
        <f>Hauptmeldebogen_NDM!C29*Hauptmeldebogen_NDM!F29</f>
        <v>#REF!</v>
      </c>
      <c r="AK35" s="87" t="e">
        <f>Hauptmeldebogen_NDM!C32*Hauptmeldebogen_NDM!F32</f>
        <v>#REF!</v>
      </c>
      <c r="AL35" s="72">
        <f>Hauptmeldebogen_NDM!C24</f>
        <v>0</v>
      </c>
      <c r="AM35" s="72">
        <f>Hauptmeldebogen_NDM!C27</f>
        <v>0</v>
      </c>
      <c r="AN35" s="72" t="e">
        <f>#REF!</f>
        <v>#REF!</v>
      </c>
      <c r="AO35" s="72" t="e">
        <f>#REF!</f>
        <v>#REF!</v>
      </c>
      <c r="AP35" s="72" t="e">
        <f>#REF!</f>
        <v>#REF!</v>
      </c>
      <c r="AQ35" s="72" t="e">
        <f>Hauptmeldebogen_NDM!C32</f>
        <v>#REF!</v>
      </c>
      <c r="AR35" s="72">
        <f>Hauptmeldebogen_NDM!C24*Hauptmeldebogen_NDM!F24</f>
        <v>0</v>
      </c>
    </row>
    <row r="36" spans="2:44" s="71" customFormat="1" hidden="1" x14ac:dyDescent="0.15">
      <c r="C36" s="72" t="str">
        <f>IF(Mannschaftsmeldebogen!B9&lt;&gt;"",Hauptmeldebogen_NDM!$C$7,"")</f>
        <v/>
      </c>
      <c r="D36" s="72" t="str">
        <f>IF(Mannschaftsmeldebogen!B9&lt;&gt;"",Mannschaftsmeldebogen!B9,"")</f>
        <v/>
      </c>
      <c r="E36" s="96" t="str">
        <f>IF(Mannschaftsmeldebogen!C9&lt;&gt;"",Mannschaftsmeldebogen!C9,"")</f>
        <v/>
      </c>
      <c r="F36" s="96">
        <f>COUNTIF(msii[Geschlecht],RAW!M4)</f>
        <v>0</v>
      </c>
      <c r="G36" s="96">
        <f>COUNTIF(msii[Geschlecht],RAW!M3)</f>
        <v>0</v>
      </c>
      <c r="H36" s="96" t="str">
        <f>IF(Mannschaftsmeldebogen!D9&lt;&gt;"",Mannschaftsmeldebogen!D9,"")</f>
        <v/>
      </c>
      <c r="I36" s="96" t="str">
        <f>IF(Mannschaftsmeldebogen!E9&lt;&gt;"",Mannschaftsmeldebogen!E9,"")</f>
        <v/>
      </c>
      <c r="J36" s="96" t="str">
        <f>IF(Mannschaftsmeldebogen!F9&lt;&gt;"",Mannschaftsmeldebogen!F9,"")</f>
        <v/>
      </c>
      <c r="K36" s="96" t="str">
        <f>IF(Mannschaftsmeldebogen!G9&lt;&gt;"",Mannschaftsmeldebogen!G9,"")</f>
        <v/>
      </c>
      <c r="L36" s="96" t="str">
        <f>IF(Mannschaftsmeldebogen!H9&lt;&gt;"",Mannschaftsmeldebogen!H9,"")</f>
        <v/>
      </c>
      <c r="M36" s="96" t="str">
        <f>IF(Mannschaftsmeldebogen!I9&lt;&gt;"",Mannschaftsmeldebogen!I9,"")</f>
        <v/>
      </c>
      <c r="N36" s="96" t="str">
        <f>IF(Mannschaftsmeldebogen!J9&lt;&gt;"",Mannschaftsmeldebogen!J9,"")</f>
        <v/>
      </c>
      <c r="O36" s="96" t="str">
        <f>IF(Mannschaftsmeldebogen!K9&lt;&gt;"",Mannschaftsmeldebogen!K9,"")</f>
        <v/>
      </c>
      <c r="P36" s="96"/>
      <c r="Q36" s="96"/>
      <c r="R36" s="87"/>
      <c r="S36" s="96"/>
      <c r="T36" s="96"/>
      <c r="X36" s="72"/>
      <c r="Y36" s="72" t="str">
        <f>IF(Karimeldebogen!B10&lt;&gt;"",Karimeldebogen!B10,"")</f>
        <v/>
      </c>
      <c r="Z36" s="71" t="str">
        <f>IF(Karimeldebogen!C10&lt;&gt;"",Karimeldebogen!C10,"")</f>
        <v/>
      </c>
      <c r="AA36" s="72" t="str">
        <f>IF(Karimeldebogen!D10&lt;&gt;"",Karimeldebogen!D10,"")</f>
        <v/>
      </c>
      <c r="AB36" s="71" t="str">
        <f>IF(Karimeldebogen!E10&lt;&gt;"",Karimeldebogen!E10,"")</f>
        <v/>
      </c>
      <c r="AC36" s="71" t="str">
        <f>IF(Karimeldebogen!F10&lt;&gt;"",Karimeldebogen!F10,"")</f>
        <v/>
      </c>
      <c r="AD36" s="71" t="str">
        <f>IF(Karimeldebogen!G10&lt;&gt;"",Karimeldebogen!G10,"")</f>
        <v/>
      </c>
      <c r="AE36" s="72" t="str">
        <f>IF(Mannschaftsmeldebogen!L9&lt;&gt;"",Mannschaftsmeldebogen!L9,"")</f>
        <v/>
      </c>
      <c r="AF36" s="75"/>
      <c r="AG36" s="75"/>
      <c r="AH36" s="72"/>
      <c r="AI36" s="75"/>
      <c r="AJ36" s="75"/>
      <c r="AK36" s="75"/>
      <c r="AL36" s="72"/>
      <c r="AM36" s="72"/>
      <c r="AN36" s="72"/>
      <c r="AO36" s="72"/>
      <c r="AP36" s="72"/>
      <c r="AQ36" s="72"/>
      <c r="AR36" s="72"/>
    </row>
    <row r="37" spans="2:44" s="71" customFormat="1" hidden="1" x14ac:dyDescent="0.15">
      <c r="C37" s="72" t="str">
        <f>IF(Mannschaftsmeldebogen!B10&lt;&gt;"",Hauptmeldebogen_NDM!$C$7,"")</f>
        <v/>
      </c>
      <c r="D37" s="72" t="str">
        <f>IF(Mannschaftsmeldebogen!B10&lt;&gt;"",Mannschaftsmeldebogen!B10,"")</f>
        <v/>
      </c>
      <c r="E37" s="96" t="str">
        <f>IF(Mannschaftsmeldebogen!C10&lt;&gt;"",Mannschaftsmeldebogen!C10,"")</f>
        <v/>
      </c>
      <c r="F37" s="96">
        <f>COUNTIF(msiii[Geschlecht],RAW!M4)</f>
        <v>0</v>
      </c>
      <c r="G37" s="96">
        <f>COUNTIF(msiii[Geschlecht],RAW!M3)</f>
        <v>0</v>
      </c>
      <c r="H37" s="96" t="str">
        <f>IF(Mannschaftsmeldebogen!D10&lt;&gt;"",Mannschaftsmeldebogen!D10,"")</f>
        <v/>
      </c>
      <c r="I37" s="96" t="str">
        <f>IF(Mannschaftsmeldebogen!E10&lt;&gt;"",Mannschaftsmeldebogen!E10,"")</f>
        <v/>
      </c>
      <c r="J37" s="96" t="str">
        <f>IF(Mannschaftsmeldebogen!F10&lt;&gt;"",Mannschaftsmeldebogen!F10,"")</f>
        <v/>
      </c>
      <c r="K37" s="96" t="str">
        <f>IF(Mannschaftsmeldebogen!G10&lt;&gt;"",Mannschaftsmeldebogen!G10,"")</f>
        <v/>
      </c>
      <c r="L37" s="96" t="str">
        <f>IF(Mannschaftsmeldebogen!H10&lt;&gt;"",Mannschaftsmeldebogen!H10,"")</f>
        <v/>
      </c>
      <c r="M37" s="96" t="str">
        <f>IF(Mannschaftsmeldebogen!I10&lt;&gt;"",Mannschaftsmeldebogen!I10,"")</f>
        <v/>
      </c>
      <c r="N37" s="96" t="str">
        <f>IF(Mannschaftsmeldebogen!J10&lt;&gt;"",Mannschaftsmeldebogen!J10,"")</f>
        <v/>
      </c>
      <c r="O37" s="96" t="str">
        <f>IF(Mannschaftsmeldebogen!K10&lt;&gt;"",Mannschaftsmeldebogen!K10,"")</f>
        <v/>
      </c>
      <c r="P37" s="96"/>
      <c r="Q37" s="96"/>
      <c r="R37" s="87"/>
      <c r="S37" s="96"/>
      <c r="T37" s="96"/>
      <c r="X37" s="72"/>
      <c r="Y37" s="72" t="str">
        <f>IF(Karimeldebogen!B11&lt;&gt;"",Karimeldebogen!B11,"")</f>
        <v/>
      </c>
      <c r="Z37" s="71" t="str">
        <f>IF(Karimeldebogen!C11&lt;&gt;"",Karimeldebogen!C11,"")</f>
        <v/>
      </c>
      <c r="AA37" s="72" t="str">
        <f>IF(Karimeldebogen!D11&lt;&gt;"",Karimeldebogen!D11,"")</f>
        <v/>
      </c>
      <c r="AB37" s="71" t="str">
        <f>IF(Karimeldebogen!E11&lt;&gt;"",Karimeldebogen!E11,"")</f>
        <v/>
      </c>
      <c r="AC37" s="71" t="str">
        <f>IF(Karimeldebogen!F11&lt;&gt;"",Karimeldebogen!F11,"")</f>
        <v/>
      </c>
      <c r="AD37" s="71" t="str">
        <f>IF(Karimeldebogen!G11&lt;&gt;"",Karimeldebogen!G11,"")</f>
        <v/>
      </c>
      <c r="AE37" s="72" t="str">
        <f>IF(Mannschaftsmeldebogen!L10&lt;&gt;"",Mannschaftsmeldebogen!L10,"")</f>
        <v/>
      </c>
      <c r="AF37" s="75"/>
      <c r="AG37" s="75"/>
      <c r="AH37" s="72"/>
      <c r="AI37" s="75"/>
      <c r="AJ37" s="75"/>
      <c r="AK37" s="75"/>
      <c r="AL37" s="72"/>
      <c r="AM37" s="72"/>
      <c r="AN37" s="72"/>
      <c r="AO37" s="72"/>
      <c r="AP37" s="72"/>
      <c r="AQ37" s="72"/>
      <c r="AR37" s="72"/>
    </row>
    <row r="38" spans="2:44" s="71" customFormat="1" hidden="1" x14ac:dyDescent="0.15">
      <c r="C38" s="72" t="str">
        <f>IF(Mannschaftsmeldebogen!B11&lt;&gt;"",Hauptmeldebogen_NDM!$C$7,"")</f>
        <v/>
      </c>
      <c r="D38" s="72" t="str">
        <f>IF(Mannschaftsmeldebogen!B11&lt;&gt;"",Mannschaftsmeldebogen!B11,"")</f>
        <v/>
      </c>
      <c r="E38" s="96" t="str">
        <f>IF(Mannschaftsmeldebogen!C11&lt;&gt;"",Mannschaftsmeldebogen!C11,"")</f>
        <v/>
      </c>
      <c r="F38" s="96">
        <f>COUNTIF(msiv[Geschlecht],RAW!M4)</f>
        <v>0</v>
      </c>
      <c r="G38" s="96">
        <f>COUNTIF(msiv[Geschlecht],RAW!M3)</f>
        <v>0</v>
      </c>
      <c r="H38" s="96" t="str">
        <f>IF(Mannschaftsmeldebogen!D11&lt;&gt;"",Mannschaftsmeldebogen!D11,"")</f>
        <v/>
      </c>
      <c r="I38" s="96" t="str">
        <f>IF(Mannschaftsmeldebogen!E11&lt;&gt;"",Mannschaftsmeldebogen!E11,"")</f>
        <v/>
      </c>
      <c r="J38" s="96" t="str">
        <f>IF(Mannschaftsmeldebogen!F11&lt;&gt;"",Mannschaftsmeldebogen!F11,"")</f>
        <v/>
      </c>
      <c r="K38" s="96" t="str">
        <f>IF(Mannschaftsmeldebogen!G11&lt;&gt;"",Mannschaftsmeldebogen!G11,"")</f>
        <v/>
      </c>
      <c r="L38" s="96" t="str">
        <f>IF(Mannschaftsmeldebogen!H11&lt;&gt;"",Mannschaftsmeldebogen!H11,"")</f>
        <v/>
      </c>
      <c r="M38" s="96" t="str">
        <f>IF(Mannschaftsmeldebogen!I11&lt;&gt;"",Mannschaftsmeldebogen!I11,"")</f>
        <v/>
      </c>
      <c r="N38" s="96" t="str">
        <f>IF(Mannschaftsmeldebogen!J11&lt;&gt;"",Mannschaftsmeldebogen!J11,"")</f>
        <v/>
      </c>
      <c r="O38" s="96" t="str">
        <f>IF(Mannschaftsmeldebogen!K11&lt;&gt;"",Mannschaftsmeldebogen!K11,"")</f>
        <v/>
      </c>
      <c r="P38" s="96"/>
      <c r="Q38" s="96"/>
      <c r="R38" s="87"/>
      <c r="S38" s="96"/>
      <c r="T38" s="96"/>
      <c r="X38" s="72"/>
      <c r="Y38" s="72" t="str">
        <f>IF(Karimeldebogen!B12&lt;&gt;"",Karimeldebogen!B12,"")</f>
        <v/>
      </c>
      <c r="Z38" s="71" t="str">
        <f>IF(Karimeldebogen!C12&lt;&gt;"",Karimeldebogen!C12,"")</f>
        <v/>
      </c>
      <c r="AA38" s="72" t="str">
        <f>IF(Karimeldebogen!D12&lt;&gt;"",Karimeldebogen!D12,"")</f>
        <v/>
      </c>
      <c r="AB38" s="71" t="str">
        <f>IF(Karimeldebogen!E12&lt;&gt;"",Karimeldebogen!E12,"")</f>
        <v/>
      </c>
      <c r="AC38" s="71" t="str">
        <f>IF(Karimeldebogen!F12&lt;&gt;"",Karimeldebogen!F12,"")</f>
        <v/>
      </c>
      <c r="AD38" s="71" t="str">
        <f>IF(Karimeldebogen!G12&lt;&gt;"",Karimeldebogen!G12,"")</f>
        <v/>
      </c>
      <c r="AE38" s="72" t="str">
        <f>IF(Mannschaftsmeldebogen!L11&lt;&gt;"",Mannschaftsmeldebogen!L11,"")</f>
        <v/>
      </c>
      <c r="AF38" s="75"/>
      <c r="AG38" s="75"/>
      <c r="AH38" s="72"/>
      <c r="AI38" s="75"/>
      <c r="AJ38" s="75"/>
      <c r="AK38" s="75"/>
      <c r="AL38" s="72"/>
      <c r="AM38" s="72"/>
      <c r="AN38" s="72"/>
      <c r="AO38" s="72"/>
      <c r="AP38" s="72"/>
      <c r="AQ38" s="72"/>
      <c r="AR38" s="72"/>
    </row>
    <row r="39" spans="2:44" s="71" customFormat="1" hidden="1" x14ac:dyDescent="0.15">
      <c r="C39" s="72" t="str">
        <f>IF(Mannschaftsmeldebogen!B12&lt;&gt;"",Hauptmeldebogen_NDM!$C$7,"")</f>
        <v/>
      </c>
      <c r="D39" s="72" t="str">
        <f>IF(Mannschaftsmeldebogen!B12&lt;&gt;"",Mannschaftsmeldebogen!B12,"")</f>
        <v/>
      </c>
      <c r="E39" s="96" t="str">
        <f>IF(Mannschaftsmeldebogen!C12&lt;&gt;"",Mannschaftsmeldebogen!C12,"")</f>
        <v/>
      </c>
      <c r="F39" s="96">
        <f>COUNTIF(msv[Geschlecht],RAW!M4)</f>
        <v>0</v>
      </c>
      <c r="G39" s="96">
        <f>COUNTIF(msv[Geschlecht],RAW!M3)</f>
        <v>0</v>
      </c>
      <c r="H39" s="96" t="str">
        <f>IF(Mannschaftsmeldebogen!D12&lt;&gt;"",Mannschaftsmeldebogen!D12,"")</f>
        <v/>
      </c>
      <c r="I39" s="96" t="str">
        <f>IF(Mannschaftsmeldebogen!E12&lt;&gt;"",Mannschaftsmeldebogen!E12,"")</f>
        <v/>
      </c>
      <c r="J39" s="96" t="str">
        <f>IF(Mannschaftsmeldebogen!F12&lt;&gt;"",Mannschaftsmeldebogen!F12,"")</f>
        <v/>
      </c>
      <c r="K39" s="96" t="str">
        <f>IF(Mannschaftsmeldebogen!G12&lt;&gt;"",Mannschaftsmeldebogen!G12,"")</f>
        <v/>
      </c>
      <c r="L39" s="96" t="str">
        <f>IF(Mannschaftsmeldebogen!H12&lt;&gt;"",Mannschaftsmeldebogen!H12,"")</f>
        <v/>
      </c>
      <c r="M39" s="96" t="str">
        <f>IF(Mannschaftsmeldebogen!I12&lt;&gt;"",Mannschaftsmeldebogen!I12,"")</f>
        <v/>
      </c>
      <c r="N39" s="96" t="str">
        <f>IF(Mannschaftsmeldebogen!J12&lt;&gt;"",Mannschaftsmeldebogen!J12,"")</f>
        <v/>
      </c>
      <c r="O39" s="96" t="str">
        <f>IF(Mannschaftsmeldebogen!K12&lt;&gt;"",Mannschaftsmeldebogen!K12,"")</f>
        <v/>
      </c>
      <c r="P39" s="96"/>
      <c r="Q39" s="96"/>
      <c r="R39" s="87"/>
      <c r="S39" s="96"/>
      <c r="T39" s="96"/>
      <c r="X39" s="72"/>
      <c r="Y39" s="72" t="str">
        <f>IF(Karimeldebogen!B13&lt;&gt;"",Karimeldebogen!B13,"")</f>
        <v/>
      </c>
      <c r="Z39" s="71" t="str">
        <f>IF(Karimeldebogen!C13&lt;&gt;"",Karimeldebogen!C13,"")</f>
        <v/>
      </c>
      <c r="AA39" s="72" t="str">
        <f>IF(Karimeldebogen!D13&lt;&gt;"",Karimeldebogen!D13,"")</f>
        <v/>
      </c>
      <c r="AB39" s="71" t="str">
        <f>IF(Karimeldebogen!E13&lt;&gt;"",Karimeldebogen!E13,"")</f>
        <v/>
      </c>
      <c r="AC39" s="71" t="str">
        <f>IF(Karimeldebogen!F13&lt;&gt;"",Karimeldebogen!F13,"")</f>
        <v/>
      </c>
      <c r="AD39" s="71" t="str">
        <f>IF(Karimeldebogen!G13&lt;&gt;"",Karimeldebogen!G13,"")</f>
        <v/>
      </c>
      <c r="AE39" s="72" t="str">
        <f>IF(Mannschaftsmeldebogen!L12&lt;&gt;"",Mannschaftsmeldebogen!L12,"")</f>
        <v/>
      </c>
      <c r="AF39" s="75"/>
      <c r="AG39" s="75"/>
      <c r="AH39" s="72"/>
      <c r="AI39" s="75"/>
      <c r="AJ39" s="75"/>
      <c r="AK39" s="75"/>
      <c r="AL39" s="72"/>
      <c r="AM39" s="72"/>
      <c r="AN39" s="72"/>
      <c r="AO39" s="72"/>
      <c r="AP39" s="72"/>
      <c r="AQ39" s="72"/>
      <c r="AR39" s="72"/>
    </row>
    <row r="40" spans="2:44" s="71" customFormat="1" hidden="1" x14ac:dyDescent="0.15">
      <c r="C40" s="72" t="str">
        <f>IF(Mannschaftsmeldebogen!B13&lt;&gt;"",Hauptmeldebogen_NDM!$C$7,"")</f>
        <v/>
      </c>
      <c r="D40" s="72" t="str">
        <f>IF(Mannschaftsmeldebogen!B13&lt;&gt;"",Mannschaftsmeldebogen!B13,"")</f>
        <v/>
      </c>
      <c r="E40" s="96" t="str">
        <f>IF(Mannschaftsmeldebogen!C13&lt;&gt;"",Mannschaftsmeldebogen!C13,"")</f>
        <v/>
      </c>
      <c r="F40" s="96">
        <f>COUNTIF(msvi[Geschlecht],RAW!M4)</f>
        <v>0</v>
      </c>
      <c r="G40" s="96">
        <f>COUNTIF(msvi[Geschlecht],RAW!M3)</f>
        <v>0</v>
      </c>
      <c r="H40" s="96" t="str">
        <f>IF(Mannschaftsmeldebogen!D13&lt;&gt;"",Mannschaftsmeldebogen!D13,"")</f>
        <v/>
      </c>
      <c r="I40" s="96" t="str">
        <f>IF(Mannschaftsmeldebogen!E13&lt;&gt;"",Mannschaftsmeldebogen!E13,"")</f>
        <v/>
      </c>
      <c r="J40" s="96" t="str">
        <f>IF(Mannschaftsmeldebogen!F13&lt;&gt;"",Mannschaftsmeldebogen!F13,"")</f>
        <v/>
      </c>
      <c r="K40" s="96" t="str">
        <f>IF(Mannschaftsmeldebogen!G13&lt;&gt;"",Mannschaftsmeldebogen!G13,"")</f>
        <v/>
      </c>
      <c r="L40" s="96" t="str">
        <f>IF(Mannschaftsmeldebogen!H13&lt;&gt;"",Mannschaftsmeldebogen!H13,"")</f>
        <v/>
      </c>
      <c r="M40" s="96" t="str">
        <f>IF(Mannschaftsmeldebogen!I13&lt;&gt;"",Mannschaftsmeldebogen!I13,"")</f>
        <v/>
      </c>
      <c r="N40" s="96" t="str">
        <f>IF(Mannschaftsmeldebogen!J13&lt;&gt;"",Mannschaftsmeldebogen!J13,"")</f>
        <v/>
      </c>
      <c r="O40" s="96" t="str">
        <f>IF(Mannschaftsmeldebogen!K13&lt;&gt;"",Mannschaftsmeldebogen!K13,"")</f>
        <v/>
      </c>
      <c r="P40" s="96"/>
      <c r="Q40" s="96"/>
      <c r="R40" s="87"/>
      <c r="S40" s="96"/>
      <c r="T40" s="96"/>
      <c r="X40" s="72"/>
      <c r="Y40" s="72" t="str">
        <f>IF(Karimeldebogen!B14&lt;&gt;"",Karimeldebogen!B14,"")</f>
        <v/>
      </c>
      <c r="Z40" s="71" t="str">
        <f>IF(Karimeldebogen!C14&lt;&gt;"",Karimeldebogen!C14,"")</f>
        <v/>
      </c>
      <c r="AA40" s="72" t="str">
        <f>IF(Karimeldebogen!D14&lt;&gt;"",Karimeldebogen!D14,"")</f>
        <v/>
      </c>
      <c r="AB40" s="71" t="str">
        <f>IF(Karimeldebogen!E14&lt;&gt;"",Karimeldebogen!E14,"")</f>
        <v/>
      </c>
      <c r="AC40" s="71" t="str">
        <f>IF(Karimeldebogen!F14&lt;&gt;"",Karimeldebogen!F14,"")</f>
        <v/>
      </c>
      <c r="AD40" s="71" t="str">
        <f>IF(Karimeldebogen!G14&lt;&gt;"",Karimeldebogen!G14,"")</f>
        <v/>
      </c>
      <c r="AE40" s="72" t="str">
        <f>IF(Mannschaftsmeldebogen!L13&lt;&gt;"",Mannschaftsmeldebogen!L13,"")</f>
        <v/>
      </c>
      <c r="AF40" s="75"/>
      <c r="AG40" s="75"/>
      <c r="AH40" s="72"/>
      <c r="AI40" s="75"/>
      <c r="AJ40" s="75"/>
      <c r="AK40" s="75"/>
      <c r="AL40" s="72"/>
      <c r="AM40" s="72"/>
      <c r="AN40" s="72"/>
      <c r="AO40" s="72"/>
      <c r="AP40" s="72"/>
      <c r="AQ40" s="72"/>
      <c r="AR40" s="72"/>
    </row>
    <row r="41" spans="2:44" s="71" customFormat="1" hidden="1" x14ac:dyDescent="0.15">
      <c r="C41" s="72" t="str">
        <f>IF(Mannschaftsmeldebogen!B14&lt;&gt;"",Hauptmeldebogen_NDM!$C$7,"")</f>
        <v/>
      </c>
      <c r="D41" s="72" t="str">
        <f>IF(Mannschaftsmeldebogen!B14&lt;&gt;"",Mannschaftsmeldebogen!B14,"")</f>
        <v/>
      </c>
      <c r="E41" s="96" t="str">
        <f>IF(Mannschaftsmeldebogen!C14&lt;&gt;"",Mannschaftsmeldebogen!C14,"")</f>
        <v/>
      </c>
      <c r="F41" s="96">
        <f>COUNTIF(msvii[Geschlecht],RAW!M4)</f>
        <v>0</v>
      </c>
      <c r="G41" s="96">
        <f>COUNTIF(msvii[Geschlecht],RAW!M3)</f>
        <v>0</v>
      </c>
      <c r="H41" s="96" t="str">
        <f>IF(Mannschaftsmeldebogen!D14&lt;&gt;"",Mannschaftsmeldebogen!D14,"")</f>
        <v/>
      </c>
      <c r="I41" s="96" t="str">
        <f>IF(Mannschaftsmeldebogen!E14&lt;&gt;"",Mannschaftsmeldebogen!E14,"")</f>
        <v/>
      </c>
      <c r="J41" s="96" t="str">
        <f>IF(Mannschaftsmeldebogen!F14&lt;&gt;"",Mannschaftsmeldebogen!F14,"")</f>
        <v/>
      </c>
      <c r="K41" s="96" t="str">
        <f>IF(Mannschaftsmeldebogen!G14&lt;&gt;"",Mannschaftsmeldebogen!G14,"")</f>
        <v/>
      </c>
      <c r="L41" s="96" t="str">
        <f>IF(Mannschaftsmeldebogen!H14&lt;&gt;"",Mannschaftsmeldebogen!H14,"")</f>
        <v/>
      </c>
      <c r="M41" s="96" t="str">
        <f>IF(Mannschaftsmeldebogen!I14&lt;&gt;"",Mannschaftsmeldebogen!I14,"")</f>
        <v/>
      </c>
      <c r="N41" s="96" t="str">
        <f>IF(Mannschaftsmeldebogen!J14&lt;&gt;"",Mannschaftsmeldebogen!J14,"")</f>
        <v/>
      </c>
      <c r="O41" s="96" t="str">
        <f>IF(Mannschaftsmeldebogen!K14&lt;&gt;"",Mannschaftsmeldebogen!K14,"")</f>
        <v/>
      </c>
      <c r="P41" s="96"/>
      <c r="Q41" s="96"/>
      <c r="R41" s="87"/>
      <c r="S41" s="96"/>
      <c r="T41" s="96"/>
      <c r="X41" s="72"/>
      <c r="Y41" s="72" t="str">
        <f>IF(Karimeldebogen!B15&lt;&gt;"",Karimeldebogen!B15,"")</f>
        <v/>
      </c>
      <c r="Z41" s="71" t="str">
        <f>IF(Karimeldebogen!C15&lt;&gt;"",Karimeldebogen!C15,"")</f>
        <v/>
      </c>
      <c r="AA41" s="72" t="str">
        <f>IF(Karimeldebogen!D15&lt;&gt;"",Karimeldebogen!D15,"")</f>
        <v/>
      </c>
      <c r="AB41" s="71" t="str">
        <f>IF(Karimeldebogen!E15&lt;&gt;"",Karimeldebogen!E15,"")</f>
        <v/>
      </c>
      <c r="AC41" s="71" t="str">
        <f>IF(Karimeldebogen!F15&lt;&gt;"",Karimeldebogen!F15,"")</f>
        <v/>
      </c>
      <c r="AD41" s="71" t="str">
        <f>IF(Karimeldebogen!G15&lt;&gt;"",Karimeldebogen!G15,"")</f>
        <v/>
      </c>
      <c r="AE41" s="72" t="str">
        <f>IF(Mannschaftsmeldebogen!L14&lt;&gt;"",Mannschaftsmeldebogen!L14,"")</f>
        <v/>
      </c>
      <c r="AF41" s="75"/>
      <c r="AG41" s="75"/>
      <c r="AH41" s="72"/>
      <c r="AI41" s="75"/>
      <c r="AJ41" s="75"/>
      <c r="AK41" s="75"/>
      <c r="AL41" s="72"/>
      <c r="AM41" s="72"/>
      <c r="AN41" s="72"/>
      <c r="AO41" s="72"/>
      <c r="AP41" s="72"/>
      <c r="AQ41" s="72"/>
      <c r="AR41" s="72"/>
    </row>
    <row r="42" spans="2:44" s="71" customFormat="1" hidden="1" x14ac:dyDescent="0.15">
      <c r="C42" s="72" t="str">
        <f>IF(Mannschaftsmeldebogen!B15&lt;&gt;"",Hauptmeldebogen_NDM!$C$7,"")</f>
        <v/>
      </c>
      <c r="D42" s="72" t="str">
        <f>IF(Mannschaftsmeldebogen!B15&lt;&gt;"",Mannschaftsmeldebogen!B15,"")</f>
        <v/>
      </c>
      <c r="E42" s="96" t="str">
        <f>IF(Mannschaftsmeldebogen!C15&lt;&gt;"",Mannschaftsmeldebogen!C15,"")</f>
        <v/>
      </c>
      <c r="F42" s="96">
        <f>COUNTIF(msviii[Geschlecht],RAW!M4)</f>
        <v>0</v>
      </c>
      <c r="G42" s="96">
        <f>COUNTIF(msviii[Geschlecht],RAW!M3)</f>
        <v>0</v>
      </c>
      <c r="H42" s="96" t="str">
        <f>IF(Mannschaftsmeldebogen!D15&lt;&gt;"",Mannschaftsmeldebogen!D15,"")</f>
        <v/>
      </c>
      <c r="I42" s="96" t="str">
        <f>IF(Mannschaftsmeldebogen!E15&lt;&gt;"",Mannschaftsmeldebogen!E15,"")</f>
        <v/>
      </c>
      <c r="J42" s="96" t="str">
        <f>IF(Mannschaftsmeldebogen!F15&lt;&gt;"",Mannschaftsmeldebogen!F15,"")</f>
        <v/>
      </c>
      <c r="K42" s="96" t="str">
        <f>IF(Mannschaftsmeldebogen!G15&lt;&gt;"",Mannschaftsmeldebogen!G15,"")</f>
        <v/>
      </c>
      <c r="L42" s="96" t="str">
        <f>IF(Mannschaftsmeldebogen!H15&lt;&gt;"",Mannschaftsmeldebogen!H15,"")</f>
        <v/>
      </c>
      <c r="M42" s="96" t="str">
        <f>IF(Mannschaftsmeldebogen!I15&lt;&gt;"",Mannschaftsmeldebogen!I15,"")</f>
        <v/>
      </c>
      <c r="N42" s="96" t="str">
        <f>IF(Mannschaftsmeldebogen!J15&lt;&gt;"",Mannschaftsmeldebogen!J15,"")</f>
        <v/>
      </c>
      <c r="O42" s="96" t="str">
        <f>IF(Mannschaftsmeldebogen!K15&lt;&gt;"",Mannschaftsmeldebogen!K15,"")</f>
        <v/>
      </c>
      <c r="P42" s="96"/>
      <c r="Q42" s="96"/>
      <c r="R42" s="87"/>
      <c r="S42" s="96"/>
      <c r="T42" s="96"/>
      <c r="X42" s="72"/>
      <c r="Y42" s="72" t="str">
        <f>IF(Karimeldebogen!B16&lt;&gt;"",Karimeldebogen!B16,"")</f>
        <v/>
      </c>
      <c r="Z42" s="71" t="str">
        <f>IF(Karimeldebogen!C16&lt;&gt;"",Karimeldebogen!C16,"")</f>
        <v/>
      </c>
      <c r="AA42" s="72" t="str">
        <f>IF(Karimeldebogen!D16&lt;&gt;"",Karimeldebogen!D16,"")</f>
        <v/>
      </c>
      <c r="AB42" s="71" t="str">
        <f>IF(Karimeldebogen!E16&lt;&gt;"",Karimeldebogen!E16,"")</f>
        <v/>
      </c>
      <c r="AC42" s="71" t="str">
        <f>IF(Karimeldebogen!F16&lt;&gt;"",Karimeldebogen!F16,"")</f>
        <v/>
      </c>
      <c r="AD42" s="71" t="str">
        <f>IF(Karimeldebogen!G16&lt;&gt;"",Karimeldebogen!G16,"")</f>
        <v/>
      </c>
      <c r="AE42" s="72" t="str">
        <f>IF(Mannschaftsmeldebogen!L15&lt;&gt;"",Mannschaftsmeldebogen!L15,"")</f>
        <v/>
      </c>
      <c r="AF42" s="75"/>
      <c r="AG42" s="75"/>
      <c r="AH42" s="72"/>
      <c r="AI42" s="75"/>
      <c r="AJ42" s="75"/>
      <c r="AK42" s="75"/>
      <c r="AL42" s="72"/>
      <c r="AM42" s="72"/>
      <c r="AN42" s="72"/>
      <c r="AO42" s="72"/>
      <c r="AP42" s="72"/>
      <c r="AQ42" s="72"/>
      <c r="AR42" s="72"/>
    </row>
    <row r="43" spans="2:44" s="71" customFormat="1" hidden="1" x14ac:dyDescent="0.15">
      <c r="C43" s="72" t="str">
        <f>IF(Mannschaftsmeldebogen!B16&lt;&gt;"",Hauptmeldebogen_NDM!$C$7,"")</f>
        <v/>
      </c>
      <c r="D43" s="72" t="str">
        <f>IF(Mannschaftsmeldebogen!B16&lt;&gt;"",Mannschaftsmeldebogen!B16,"")</f>
        <v/>
      </c>
      <c r="E43" s="96" t="str">
        <f>IF(Mannschaftsmeldebogen!C16&lt;&gt;"",Mannschaftsmeldebogen!C16,"")</f>
        <v/>
      </c>
      <c r="F43" s="96">
        <f>COUNTIF(msix[Geschlecht],RAW!M4)</f>
        <v>0</v>
      </c>
      <c r="G43" s="96">
        <f>COUNTIF(msix[Geschlecht],RAW!M3)</f>
        <v>0</v>
      </c>
      <c r="H43" s="96" t="str">
        <f>IF(Mannschaftsmeldebogen!D16&lt;&gt;"",Mannschaftsmeldebogen!D16,"")</f>
        <v/>
      </c>
      <c r="I43" s="96" t="str">
        <f>IF(Mannschaftsmeldebogen!E16&lt;&gt;"",Mannschaftsmeldebogen!E16,"")</f>
        <v/>
      </c>
      <c r="J43" s="96" t="str">
        <f>IF(Mannschaftsmeldebogen!F16&lt;&gt;"",Mannschaftsmeldebogen!F16,"")</f>
        <v/>
      </c>
      <c r="K43" s="96" t="str">
        <f>IF(Mannschaftsmeldebogen!G16&lt;&gt;"",Mannschaftsmeldebogen!G16,"")</f>
        <v/>
      </c>
      <c r="L43" s="96" t="str">
        <f>IF(Mannschaftsmeldebogen!H16&lt;&gt;"",Mannschaftsmeldebogen!H16,"")</f>
        <v/>
      </c>
      <c r="M43" s="96" t="str">
        <f>IF(Mannschaftsmeldebogen!I16&lt;&gt;"",Mannschaftsmeldebogen!I16,"")</f>
        <v/>
      </c>
      <c r="N43" s="96" t="str">
        <f>IF(Mannschaftsmeldebogen!J16&lt;&gt;"",Mannschaftsmeldebogen!J16,"")</f>
        <v/>
      </c>
      <c r="O43" s="96" t="str">
        <f>IF(Mannschaftsmeldebogen!K16&lt;&gt;"",Mannschaftsmeldebogen!K16,"")</f>
        <v/>
      </c>
      <c r="P43" s="96"/>
      <c r="Q43" s="96"/>
      <c r="R43" s="87"/>
      <c r="S43" s="96"/>
      <c r="T43" s="96"/>
      <c r="X43" s="72"/>
      <c r="Y43" s="72" t="str">
        <f>IF(Karimeldebogen!B17&lt;&gt;"",Karimeldebogen!B17,"")</f>
        <v/>
      </c>
      <c r="Z43" s="71" t="str">
        <f>IF(Karimeldebogen!C17&lt;&gt;"",Karimeldebogen!C17,"")</f>
        <v/>
      </c>
      <c r="AA43" s="72" t="str">
        <f>IF(Karimeldebogen!D17&lt;&gt;"",Karimeldebogen!D17,"")</f>
        <v/>
      </c>
      <c r="AB43" s="71" t="str">
        <f>IF(Karimeldebogen!E17&lt;&gt;"",Karimeldebogen!E17,"")</f>
        <v/>
      </c>
      <c r="AC43" s="71" t="str">
        <f>IF(Karimeldebogen!F17&lt;&gt;"",Karimeldebogen!F17,"")</f>
        <v/>
      </c>
      <c r="AD43" s="71" t="str">
        <f>IF(Karimeldebogen!G17&lt;&gt;"",Karimeldebogen!G17,"")</f>
        <v/>
      </c>
      <c r="AE43" s="72" t="str">
        <f>IF(Mannschaftsmeldebogen!L16&lt;&gt;"",Mannschaftsmeldebogen!L16,"")</f>
        <v/>
      </c>
      <c r="AF43" s="75"/>
      <c r="AG43" s="75"/>
      <c r="AH43" s="72"/>
      <c r="AI43" s="75"/>
      <c r="AJ43" s="75"/>
      <c r="AK43" s="75"/>
      <c r="AL43" s="72"/>
      <c r="AM43" s="72"/>
      <c r="AN43" s="72"/>
      <c r="AO43" s="72"/>
      <c r="AP43" s="72"/>
      <c r="AQ43" s="72"/>
      <c r="AR43" s="72"/>
    </row>
    <row r="44" spans="2:44" s="71" customFormat="1" hidden="1" x14ac:dyDescent="0.15">
      <c r="C44" s="72" t="str">
        <f>IF(Mannschaftsmeldebogen!B17&lt;&gt;"",Hauptmeldebogen_NDM!$C$7,"")</f>
        <v/>
      </c>
      <c r="D44" s="72" t="str">
        <f>IF(Mannschaftsmeldebogen!B17&lt;&gt;"",Mannschaftsmeldebogen!B17,"")</f>
        <v/>
      </c>
      <c r="E44" s="96" t="str">
        <f>IF(Mannschaftsmeldebogen!C17&lt;&gt;"",Mannschaftsmeldebogen!C17,"")</f>
        <v/>
      </c>
      <c r="F44" s="96">
        <f>COUNTIF(msx[Geschlecht],RAW!M4)</f>
        <v>0</v>
      </c>
      <c r="G44" s="96">
        <f>COUNTIF(msx[Geschlecht],RAW!M3)</f>
        <v>0</v>
      </c>
      <c r="H44" s="96" t="str">
        <f>IF(Mannschaftsmeldebogen!D17&lt;&gt;"",Mannschaftsmeldebogen!D17,"")</f>
        <v/>
      </c>
      <c r="I44" s="96" t="str">
        <f>IF(Mannschaftsmeldebogen!E17&lt;&gt;"",Mannschaftsmeldebogen!E17,"")</f>
        <v/>
      </c>
      <c r="J44" s="96" t="str">
        <f>IF(Mannschaftsmeldebogen!F17&lt;&gt;"",Mannschaftsmeldebogen!F17,"")</f>
        <v/>
      </c>
      <c r="K44" s="96" t="str">
        <f>IF(Mannschaftsmeldebogen!G17&lt;&gt;"",Mannschaftsmeldebogen!G17,"")</f>
        <v/>
      </c>
      <c r="L44" s="96" t="str">
        <f>IF(Mannschaftsmeldebogen!H17&lt;&gt;"",Mannschaftsmeldebogen!H17,"")</f>
        <v/>
      </c>
      <c r="M44" s="96" t="str">
        <f>IF(Mannschaftsmeldebogen!I17&lt;&gt;"",Mannschaftsmeldebogen!I17,"")</f>
        <v/>
      </c>
      <c r="N44" s="96" t="str">
        <f>IF(Mannschaftsmeldebogen!J17&lt;&gt;"",Mannschaftsmeldebogen!J17,"")</f>
        <v/>
      </c>
      <c r="O44" s="96" t="str">
        <f>IF(Mannschaftsmeldebogen!K17&lt;&gt;"",Mannschaftsmeldebogen!K17,"")</f>
        <v/>
      </c>
      <c r="P44" s="96"/>
      <c r="Q44" s="96"/>
      <c r="R44" s="87"/>
      <c r="S44" s="96"/>
      <c r="T44" s="96"/>
      <c r="X44" s="72"/>
      <c r="Y44" s="72" t="str">
        <f>IF(Karimeldebogen!B18&lt;&gt;"",Karimeldebogen!B18,"")</f>
        <v/>
      </c>
      <c r="Z44" s="71" t="str">
        <f>IF(Karimeldebogen!C18&lt;&gt;"",Karimeldebogen!C18,"")</f>
        <v/>
      </c>
      <c r="AA44" s="72" t="str">
        <f>IF(Karimeldebogen!D18&lt;&gt;"",Karimeldebogen!D18,"")</f>
        <v/>
      </c>
      <c r="AB44" s="71" t="str">
        <f>IF(Karimeldebogen!E18&lt;&gt;"",Karimeldebogen!E18,"")</f>
        <v/>
      </c>
      <c r="AC44" s="71" t="str">
        <f>IF(Karimeldebogen!F18&lt;&gt;"",Karimeldebogen!F18,"")</f>
        <v/>
      </c>
      <c r="AD44" s="71" t="str">
        <f>IF(Karimeldebogen!G18&lt;&gt;"",Karimeldebogen!G18,"")</f>
        <v/>
      </c>
      <c r="AE44" s="72" t="str">
        <f>IF(Mannschaftsmeldebogen!L17&lt;&gt;"",Mannschaftsmeldebogen!L17,"")</f>
        <v/>
      </c>
      <c r="AF44" s="75"/>
      <c r="AG44" s="75"/>
      <c r="AH44" s="72"/>
      <c r="AI44" s="75"/>
      <c r="AJ44" s="75"/>
      <c r="AK44" s="75"/>
      <c r="AL44" s="72"/>
      <c r="AM44" s="72"/>
      <c r="AN44" s="72"/>
      <c r="AO44" s="72"/>
      <c r="AP44" s="72"/>
      <c r="AQ44" s="72"/>
      <c r="AR44" s="72"/>
    </row>
    <row r="45" spans="2:44" s="71" customFormat="1" hidden="1" x14ac:dyDescent="0.15">
      <c r="C45" s="72" t="str">
        <f>IF(Mannschaftsmeldebogen!B18&lt;&gt;"",Hauptmeldebogen_NDM!$C$7,"")</f>
        <v/>
      </c>
      <c r="D45" s="72" t="str">
        <f>IF(Mannschaftsmeldebogen!B18&lt;&gt;"",Mannschaftsmeldebogen!B18,"")</f>
        <v/>
      </c>
      <c r="E45" s="96" t="str">
        <f>IF(Mannschaftsmeldebogen!C18&lt;&gt;"",Mannschaftsmeldebogen!C18,"")</f>
        <v/>
      </c>
      <c r="F45" s="96">
        <f>COUNTIF(msxi[Geschlecht],RAW!M4)</f>
        <v>0</v>
      </c>
      <c r="G45" s="96">
        <f>COUNTIF(msxi[Geschlecht],RAW!M3)</f>
        <v>0</v>
      </c>
      <c r="H45" s="96" t="str">
        <f>IF(Mannschaftsmeldebogen!D18&lt;&gt;"",Mannschaftsmeldebogen!D18,"")</f>
        <v/>
      </c>
      <c r="I45" s="96" t="str">
        <f>IF(Mannschaftsmeldebogen!E18&lt;&gt;"",Mannschaftsmeldebogen!E18,"")</f>
        <v/>
      </c>
      <c r="J45" s="96" t="str">
        <f>IF(Mannschaftsmeldebogen!F18&lt;&gt;"",Mannschaftsmeldebogen!F18,"")</f>
        <v/>
      </c>
      <c r="K45" s="96" t="str">
        <f>IF(Mannschaftsmeldebogen!G18&lt;&gt;"",Mannschaftsmeldebogen!G18,"")</f>
        <v/>
      </c>
      <c r="L45" s="96" t="str">
        <f>IF(Mannschaftsmeldebogen!H18&lt;&gt;"",Mannschaftsmeldebogen!H18,"")</f>
        <v/>
      </c>
      <c r="M45" s="96" t="str">
        <f>IF(Mannschaftsmeldebogen!I18&lt;&gt;"",Mannschaftsmeldebogen!I18,"")</f>
        <v/>
      </c>
      <c r="N45" s="96" t="str">
        <f>IF(Mannschaftsmeldebogen!J18&lt;&gt;"",Mannschaftsmeldebogen!J18,"")</f>
        <v/>
      </c>
      <c r="O45" s="96" t="str">
        <f>IF(Mannschaftsmeldebogen!K18&lt;&gt;"",Mannschaftsmeldebogen!K18,"")</f>
        <v/>
      </c>
      <c r="P45" s="96"/>
      <c r="Q45" s="96"/>
      <c r="R45" s="87"/>
      <c r="S45" s="96"/>
      <c r="T45" s="96"/>
      <c r="X45" s="72"/>
      <c r="Y45" s="72" t="str">
        <f>IF(Karimeldebogen!B19&lt;&gt;"",Karimeldebogen!B19,"")</f>
        <v/>
      </c>
      <c r="Z45" s="71" t="str">
        <f>IF(Karimeldebogen!C19&lt;&gt;"",Karimeldebogen!C19,"")</f>
        <v/>
      </c>
      <c r="AA45" s="72" t="str">
        <f>IF(Karimeldebogen!D19&lt;&gt;"",Karimeldebogen!D19,"")</f>
        <v/>
      </c>
      <c r="AB45" s="71" t="str">
        <f>IF(Karimeldebogen!E19&lt;&gt;"",Karimeldebogen!E19,"")</f>
        <v/>
      </c>
      <c r="AC45" s="71" t="str">
        <f>IF(Karimeldebogen!F19&lt;&gt;"",Karimeldebogen!F19,"")</f>
        <v/>
      </c>
      <c r="AD45" s="71" t="str">
        <f>IF(Karimeldebogen!G19&lt;&gt;"",Karimeldebogen!G19,"")</f>
        <v/>
      </c>
      <c r="AE45" s="72" t="str">
        <f>IF(Mannschaftsmeldebogen!L18&lt;&gt;"",Mannschaftsmeldebogen!L18,"")</f>
        <v/>
      </c>
      <c r="AF45" s="75"/>
      <c r="AG45" s="75"/>
      <c r="AH45" s="72"/>
      <c r="AI45" s="75"/>
      <c r="AJ45" s="75"/>
      <c r="AK45" s="75"/>
      <c r="AL45" s="72"/>
      <c r="AM45" s="72"/>
      <c r="AN45" s="72"/>
      <c r="AO45" s="72"/>
      <c r="AP45" s="72"/>
      <c r="AQ45" s="72"/>
      <c r="AR45" s="72"/>
    </row>
    <row r="46" spans="2:44" s="71" customFormat="1" hidden="1" x14ac:dyDescent="0.15">
      <c r="C46" s="72" t="str">
        <f>IF(Mannschaftsmeldebogen!B19&lt;&gt;"",Hauptmeldebogen_NDM!$C$7,"")</f>
        <v/>
      </c>
      <c r="D46" s="72" t="str">
        <f>IF(Mannschaftsmeldebogen!B19&lt;&gt;"",Mannschaftsmeldebogen!B19,"")</f>
        <v/>
      </c>
      <c r="E46" s="96" t="str">
        <f>IF(Mannschaftsmeldebogen!C19&lt;&gt;"",Mannschaftsmeldebogen!C19,"")</f>
        <v/>
      </c>
      <c r="F46" s="96">
        <f>COUNTIF(msxii[Geschlecht],RAW!M4)</f>
        <v>0</v>
      </c>
      <c r="G46" s="96">
        <f>COUNTIF(msxii[Geschlecht],RAW!M3)</f>
        <v>0</v>
      </c>
      <c r="H46" s="96" t="str">
        <f>IF(Mannschaftsmeldebogen!D19&lt;&gt;"",Mannschaftsmeldebogen!D19,"")</f>
        <v/>
      </c>
      <c r="I46" s="96" t="str">
        <f>IF(Mannschaftsmeldebogen!E19&lt;&gt;"",Mannschaftsmeldebogen!E19,"")</f>
        <v/>
      </c>
      <c r="J46" s="96" t="str">
        <f>IF(Mannschaftsmeldebogen!F19&lt;&gt;"",Mannschaftsmeldebogen!F19,"")</f>
        <v/>
      </c>
      <c r="K46" s="96" t="str">
        <f>IF(Mannschaftsmeldebogen!G19&lt;&gt;"",Mannschaftsmeldebogen!G19,"")</f>
        <v/>
      </c>
      <c r="L46" s="96" t="str">
        <f>IF(Mannschaftsmeldebogen!H19&lt;&gt;"",Mannschaftsmeldebogen!H19,"")</f>
        <v/>
      </c>
      <c r="M46" s="96" t="str">
        <f>IF(Mannschaftsmeldebogen!I19&lt;&gt;"",Mannschaftsmeldebogen!I19,"")</f>
        <v/>
      </c>
      <c r="N46" s="96" t="str">
        <f>IF(Mannschaftsmeldebogen!J19&lt;&gt;"",Mannschaftsmeldebogen!J19,"")</f>
        <v/>
      </c>
      <c r="O46" s="96" t="str">
        <f>IF(Mannschaftsmeldebogen!K19&lt;&gt;"",Mannschaftsmeldebogen!K19,"")</f>
        <v/>
      </c>
      <c r="P46" s="96"/>
      <c r="Q46" s="96"/>
      <c r="R46" s="87"/>
      <c r="S46" s="96"/>
      <c r="T46" s="96"/>
      <c r="X46" s="72"/>
      <c r="Y46" s="72" t="str">
        <f>IF(Karimeldebogen!B20&lt;&gt;"",Karimeldebogen!B20,"")</f>
        <v/>
      </c>
      <c r="Z46" s="71" t="str">
        <f>IF(Karimeldebogen!C20&lt;&gt;"",Karimeldebogen!C20,"")</f>
        <v/>
      </c>
      <c r="AA46" s="72" t="str">
        <f>IF(Karimeldebogen!D20&lt;&gt;"",Karimeldebogen!D20,"")</f>
        <v/>
      </c>
      <c r="AB46" s="71" t="str">
        <f>IF(Karimeldebogen!E20&lt;&gt;"",Karimeldebogen!E20,"")</f>
        <v/>
      </c>
      <c r="AC46" s="71" t="str">
        <f>IF(Karimeldebogen!F20&lt;&gt;"",Karimeldebogen!F20,"")</f>
        <v/>
      </c>
      <c r="AD46" s="71" t="str">
        <f>IF(Karimeldebogen!G20&lt;&gt;"",Karimeldebogen!G20,"")</f>
        <v/>
      </c>
      <c r="AE46" s="72" t="str">
        <f>IF(Mannschaftsmeldebogen!L19&lt;&gt;"",Mannschaftsmeldebogen!L19,"")</f>
        <v/>
      </c>
      <c r="AF46" s="75"/>
      <c r="AG46" s="75"/>
      <c r="AH46" s="72"/>
      <c r="AI46" s="75"/>
      <c r="AJ46" s="75"/>
      <c r="AK46" s="75"/>
      <c r="AL46" s="72"/>
      <c r="AM46" s="72"/>
      <c r="AN46" s="72"/>
      <c r="AO46" s="72"/>
      <c r="AP46" s="72"/>
      <c r="AQ46" s="72"/>
      <c r="AR46" s="72"/>
    </row>
    <row r="47" spans="2:44" s="71" customFormat="1" hidden="1" x14ac:dyDescent="0.15">
      <c r="C47" s="72" t="str">
        <f>IF(Mannschaftsmeldebogen!B20&lt;&gt;"",Hauptmeldebogen_NDM!$C$7,"")</f>
        <v/>
      </c>
      <c r="D47" s="72" t="str">
        <f>IF(Mannschaftsmeldebogen!B20&lt;&gt;"",Mannschaftsmeldebogen!B20,"")</f>
        <v/>
      </c>
      <c r="E47" s="96" t="str">
        <f>IF(Mannschaftsmeldebogen!C20&lt;&gt;"",Mannschaftsmeldebogen!C20,"")</f>
        <v/>
      </c>
      <c r="F47" s="96">
        <f>COUNTIF(msxiii[Geschlecht],RAW!M4)</f>
        <v>0</v>
      </c>
      <c r="G47" s="96">
        <f>COUNTIF(msxiii[Geschlecht],RAW!M3)</f>
        <v>0</v>
      </c>
      <c r="H47" s="96" t="str">
        <f>IF(Mannschaftsmeldebogen!D20&lt;&gt;"",Mannschaftsmeldebogen!D20,"")</f>
        <v/>
      </c>
      <c r="I47" s="96" t="str">
        <f>IF(Mannschaftsmeldebogen!E20&lt;&gt;"",Mannschaftsmeldebogen!E20,"")</f>
        <v/>
      </c>
      <c r="J47" s="96" t="str">
        <f>IF(Mannschaftsmeldebogen!F20&lt;&gt;"",Mannschaftsmeldebogen!F20,"")</f>
        <v/>
      </c>
      <c r="K47" s="96" t="str">
        <f>IF(Mannschaftsmeldebogen!G20&lt;&gt;"",Mannschaftsmeldebogen!G20,"")</f>
        <v/>
      </c>
      <c r="L47" s="96" t="str">
        <f>IF(Mannschaftsmeldebogen!H20&lt;&gt;"",Mannschaftsmeldebogen!H20,"")</f>
        <v/>
      </c>
      <c r="M47" s="96" t="str">
        <f>IF(Mannschaftsmeldebogen!I20&lt;&gt;"",Mannschaftsmeldebogen!I20,"")</f>
        <v/>
      </c>
      <c r="N47" s="96" t="str">
        <f>IF(Mannschaftsmeldebogen!J20&lt;&gt;"",Mannschaftsmeldebogen!J20,"")</f>
        <v/>
      </c>
      <c r="O47" s="96" t="str">
        <f>IF(Mannschaftsmeldebogen!K20&lt;&gt;"",Mannschaftsmeldebogen!K20,"")</f>
        <v/>
      </c>
      <c r="P47" s="96"/>
      <c r="Q47" s="96"/>
      <c r="R47" s="87"/>
      <c r="S47" s="96"/>
      <c r="T47" s="96"/>
      <c r="X47" s="72"/>
      <c r="Y47" s="72" t="str">
        <f>IF(Karimeldebogen!B21&lt;&gt;"",Karimeldebogen!B21,"")</f>
        <v/>
      </c>
      <c r="Z47" s="71" t="str">
        <f>IF(Karimeldebogen!C21&lt;&gt;"",Karimeldebogen!C21,"")</f>
        <v/>
      </c>
      <c r="AA47" s="72" t="str">
        <f>IF(Karimeldebogen!D21&lt;&gt;"",Karimeldebogen!D21,"")</f>
        <v/>
      </c>
      <c r="AB47" s="71" t="str">
        <f>IF(Karimeldebogen!E21&lt;&gt;"",Karimeldebogen!E21,"")</f>
        <v/>
      </c>
      <c r="AC47" s="71" t="str">
        <f>IF(Karimeldebogen!F21&lt;&gt;"",Karimeldebogen!F21,"")</f>
        <v/>
      </c>
      <c r="AD47" s="71" t="str">
        <f>IF(Karimeldebogen!G21&lt;&gt;"",Karimeldebogen!G21,"")</f>
        <v/>
      </c>
      <c r="AE47" s="72" t="str">
        <f>IF(Mannschaftsmeldebogen!L20&lt;&gt;"",Mannschaftsmeldebogen!L20,"")</f>
        <v/>
      </c>
      <c r="AF47" s="75"/>
      <c r="AG47" s="75"/>
      <c r="AH47" s="72"/>
      <c r="AI47" s="75"/>
      <c r="AJ47" s="75"/>
      <c r="AK47" s="75"/>
      <c r="AL47" s="72"/>
      <c r="AM47" s="72"/>
      <c r="AN47" s="72"/>
      <c r="AO47" s="72"/>
      <c r="AP47" s="72"/>
      <c r="AQ47" s="72"/>
      <c r="AR47" s="72"/>
    </row>
    <row r="48" spans="2:44" s="71" customFormat="1" hidden="1" x14ac:dyDescent="0.15">
      <c r="C48" s="72"/>
      <c r="D48" s="72"/>
      <c r="E48" s="96"/>
      <c r="F48" s="96"/>
      <c r="G48" s="96"/>
      <c r="H48" s="96"/>
      <c r="I48" s="96"/>
      <c r="J48" s="96"/>
      <c r="K48" s="96"/>
      <c r="L48" s="96"/>
      <c r="M48" s="96"/>
      <c r="N48" s="96"/>
      <c r="O48" s="96"/>
      <c r="P48" s="96"/>
      <c r="Q48" s="96"/>
      <c r="R48" s="96"/>
      <c r="S48" s="96"/>
      <c r="W48" s="72"/>
      <c r="AA48" s="72"/>
    </row>
    <row r="49" spans="2:42" s="71" customFormat="1" hidden="1" x14ac:dyDescent="0.15">
      <c r="C49" s="72"/>
      <c r="D49" s="72"/>
      <c r="E49" s="96"/>
      <c r="F49" s="96"/>
      <c r="G49" s="96"/>
      <c r="H49" s="96"/>
      <c r="I49" s="96"/>
      <c r="J49" s="96"/>
      <c r="K49" s="96"/>
      <c r="L49" s="96"/>
      <c r="M49" s="96"/>
      <c r="N49" s="96"/>
      <c r="O49" s="96"/>
      <c r="P49" s="96"/>
      <c r="Q49" s="96"/>
      <c r="R49" s="96"/>
      <c r="S49" s="96"/>
      <c r="W49" s="72"/>
      <c r="AA49" s="72"/>
    </row>
    <row r="50" spans="2:42" s="71" customFormat="1" hidden="1" x14ac:dyDescent="0.15">
      <c r="B50" s="86" t="s">
        <v>137</v>
      </c>
      <c r="C50" s="94" t="s">
        <v>12</v>
      </c>
      <c r="D50" s="94" t="s">
        <v>59</v>
      </c>
      <c r="E50" s="95" t="s">
        <v>60</v>
      </c>
      <c r="F50" s="95" t="s">
        <v>97</v>
      </c>
      <c r="G50" s="95" t="s">
        <v>93</v>
      </c>
      <c r="H50" s="95" t="s">
        <v>61</v>
      </c>
      <c r="I50" s="95" t="s">
        <v>62</v>
      </c>
      <c r="J50" s="95" t="s">
        <v>63</v>
      </c>
      <c r="K50" s="95" t="s">
        <v>64</v>
      </c>
      <c r="L50" s="95" t="s">
        <v>65</v>
      </c>
      <c r="M50" s="95" t="s">
        <v>66</v>
      </c>
      <c r="N50" s="95" t="s">
        <v>67</v>
      </c>
      <c r="O50" s="95" t="s">
        <v>68</v>
      </c>
      <c r="P50" s="95" t="s">
        <v>76</v>
      </c>
      <c r="Q50" s="95" t="s">
        <v>127</v>
      </c>
      <c r="R50" s="95" t="s">
        <v>128</v>
      </c>
      <c r="S50" s="95" t="s">
        <v>28</v>
      </c>
      <c r="T50" s="95" t="s">
        <v>129</v>
      </c>
      <c r="U50" s="70" t="s">
        <v>14</v>
      </c>
      <c r="V50" s="70" t="s">
        <v>16</v>
      </c>
      <c r="W50" s="70" t="s">
        <v>20</v>
      </c>
      <c r="X50" s="94" t="s">
        <v>18</v>
      </c>
      <c r="Y50" s="94" t="s">
        <v>130</v>
      </c>
      <c r="Z50" s="70" t="s">
        <v>131</v>
      </c>
      <c r="AA50" s="94" t="s">
        <v>132</v>
      </c>
      <c r="AB50" s="70" t="s">
        <v>133</v>
      </c>
      <c r="AC50" s="70" t="s">
        <v>54</v>
      </c>
      <c r="AD50" s="70" t="s">
        <v>55</v>
      </c>
      <c r="AE50" s="94" t="s">
        <v>69</v>
      </c>
      <c r="AF50" s="94" t="s">
        <v>150</v>
      </c>
      <c r="AG50" s="94" t="s">
        <v>151</v>
      </c>
      <c r="AH50" s="94" t="s">
        <v>152</v>
      </c>
      <c r="AI50" s="94" t="s">
        <v>153</v>
      </c>
      <c r="AK50" s="94" t="s">
        <v>154</v>
      </c>
      <c r="AL50" s="94" t="s">
        <v>43</v>
      </c>
      <c r="AN50" s="94" t="s">
        <v>155</v>
      </c>
      <c r="AO50" s="94" t="s">
        <v>156</v>
      </c>
      <c r="AP50" s="94" t="s">
        <v>157</v>
      </c>
    </row>
    <row r="51" spans="2:42" s="71" customFormat="1" hidden="1" x14ac:dyDescent="0.15">
      <c r="C51" s="72" t="e">
        <f>IF(#REF!&lt;&gt;"",Hauptmeldebogen_KiSGruTu!$C$7,"")</f>
        <v>#REF!</v>
      </c>
      <c r="D51" s="72" t="e">
        <f>IF(#REF!&lt;&gt;"",#REF!,"")</f>
        <v>#REF!</v>
      </c>
      <c r="E51" s="96" t="e">
        <f>IF(#REF!&lt;&gt;"",#REF!,"")</f>
        <v>#REF!</v>
      </c>
      <c r="F51" s="96" t="e">
        <f>COUNTIF(#REF!,RAW!M4)</f>
        <v>#REF!</v>
      </c>
      <c r="G51" s="96" t="e">
        <f>COUNTIF(#REF!,RAW!M3)</f>
        <v>#REF!</v>
      </c>
      <c r="H51" s="96" t="e">
        <f>IF(#REF!&lt;&gt;"",#REF!,"")</f>
        <v>#REF!</v>
      </c>
      <c r="I51" s="96" t="e">
        <f>IF(#REF!&lt;&gt;"",#REF!,"")</f>
        <v>#REF!</v>
      </c>
      <c r="J51" s="96" t="e">
        <f>IF(#REF!&lt;&gt;"",#REF!,"")</f>
        <v>#REF!</v>
      </c>
      <c r="K51" s="96" t="e">
        <f>IF(#REF!&lt;&gt;"",#REF!,"")</f>
        <v>#REF!</v>
      </c>
      <c r="L51" s="96" t="e">
        <f>IF(#REF!&lt;&gt;"",#REF!,"")</f>
        <v>#REF!</v>
      </c>
      <c r="M51" s="96" t="e">
        <f>IF(#REF!&lt;&gt;"",#REF!,"")</f>
        <v>#REF!</v>
      </c>
      <c r="N51" s="96" t="e">
        <f>IF(#REF!&lt;&gt;"",#REF!,"")</f>
        <v>#REF!</v>
      </c>
      <c r="O51" s="96" t="e">
        <f>IF(#REF!&lt;&gt;"",#REF!,"")</f>
        <v>#REF!</v>
      </c>
      <c r="P51" s="96">
        <f>Hauptmeldebogen_KiSGruTu!C19</f>
        <v>0</v>
      </c>
      <c r="Q51" s="96">
        <f>Hauptmeldebogen_KiSGruTu!C15</f>
        <v>0</v>
      </c>
      <c r="R51" s="87">
        <f>Hauptmeldebogen_KiSGruTu!C29</f>
        <v>0</v>
      </c>
      <c r="S51" s="96" t="str">
        <f>IF(Hauptmeldebogen_KiSGruTu!C25&lt;&gt;"",Hauptmeldebogen_KiSGruTu!C25,"")</f>
        <v/>
      </c>
      <c r="T51" s="96"/>
      <c r="U51" s="71" t="str">
        <f>IF(Hauptmeldebogen_KiSGruTu!C10&lt;&gt;"",Hauptmeldebogen_KiSGruTu!C10,"")</f>
        <v/>
      </c>
      <c r="V51" s="71" t="str">
        <f>IF(Hauptmeldebogen_KiSGruTu!C11&lt;&gt;"",Hauptmeldebogen_KiSGruTu!C11,"")</f>
        <v/>
      </c>
      <c r="W51" s="71" t="str">
        <f>IF(Hauptmeldebogen_KiSGruTu!C13&lt;&gt;"",Hauptmeldebogen_KiSGruTu!C13,"")</f>
        <v/>
      </c>
      <c r="X51" s="88" t="str">
        <f>IF(Hauptmeldebogen_KiSGruTu!C12&lt;&gt;"",Hauptmeldebogen_KiSGruTu!C12,"")</f>
        <v/>
      </c>
      <c r="Y51" s="72" t="str">
        <f>IF(Karimeldebogen!B9&lt;&gt;"",Karimeldebogen!B9,"")</f>
        <v/>
      </c>
      <c r="Z51" s="71" t="str">
        <f>IF(Karimeldebogen!C9&lt;&gt;"",Karimeldebogen!C9,"")</f>
        <v/>
      </c>
      <c r="AA51" s="72" t="str">
        <f>IF(Karimeldebogen!D9&lt;&gt;"",Karimeldebogen!D9,"")</f>
        <v/>
      </c>
      <c r="AB51" s="71" t="str">
        <f>IF(Karimeldebogen!E9&lt;&gt;"",Karimeldebogen!E9,"")</f>
        <v/>
      </c>
      <c r="AC51" s="71" t="str">
        <f>IF(Karimeldebogen!F9&lt;&gt;"",Karimeldebogen!F9,"")</f>
        <v/>
      </c>
      <c r="AD51" s="71" t="str">
        <f>IF(Karimeldebogen!G9&lt;&gt;"",Karimeldebogen!G9,"")</f>
        <v/>
      </c>
      <c r="AE51" s="72" t="e">
        <f>IF(#REF!&lt;&gt;"",#REF!,"")</f>
        <v>#REF!</v>
      </c>
      <c r="AF51" s="72" t="e">
        <f>COUNTIF(#REF!,"*")</f>
        <v>#REF!</v>
      </c>
      <c r="AG51" s="72" t="e">
        <f>COUNTIF(#REF!,"*")</f>
        <v>#REF!</v>
      </c>
      <c r="AH51" s="72" t="e">
        <f>SUM(Tabelle350[m],Tabelle350[w],Tabelle350[[#This Row],[Ersatz]])</f>
        <v>#REF!</v>
      </c>
      <c r="AI51" s="72" t="str">
        <f>IF(Hauptmeldebogen_KiSGruTu!C27&lt;&gt;"",Hauptmeldebogen_KiSGruTu!C27,"")</f>
        <v/>
      </c>
      <c r="AL51" s="94">
        <f>Hauptmeldebogen_KiSGruTu!C7</f>
        <v>0</v>
      </c>
      <c r="AN51" s="71" t="e">
        <f>IF(#REF!&lt;&gt;"",Hauptmeldebogen_KiSGruTu!$C$7,"")</f>
        <v>#REF!</v>
      </c>
      <c r="AO51" s="71" t="e">
        <f>IF(#REF!&lt;&gt;"",#REF!,"")</f>
        <v>#REF!</v>
      </c>
      <c r="AP51" s="71" t="e">
        <f>IF(#REF!&lt;&gt;"",#REF!,"")</f>
        <v>#REF!</v>
      </c>
    </row>
    <row r="52" spans="2:42" s="71" customFormat="1" hidden="1" x14ac:dyDescent="0.15">
      <c r="C52" s="72" t="e">
        <f>IF(#REF!&lt;&gt;"",Hauptmeldebogen_KiSGruTu!$C$7,"")</f>
        <v>#REF!</v>
      </c>
      <c r="D52" s="72" t="e">
        <f>IF(#REF!&lt;&gt;"",#REF!,"")</f>
        <v>#REF!</v>
      </c>
      <c r="E52" s="96" t="e">
        <f>IF(#REF!&lt;&gt;"",#REF!,"")</f>
        <v>#REF!</v>
      </c>
      <c r="F52" s="96" t="e">
        <f>COUNTIF(#REF!,RAW!M4)</f>
        <v>#REF!</v>
      </c>
      <c r="G52" s="96" t="e">
        <f>COUNTIF(#REF!,RAW!M3)</f>
        <v>#REF!</v>
      </c>
      <c r="H52" s="96" t="e">
        <f>IF(#REF!&lt;&gt;"",#REF!,"")</f>
        <v>#REF!</v>
      </c>
      <c r="I52" s="96" t="e">
        <f>IF(#REF!&lt;&gt;"",#REF!,"")</f>
        <v>#REF!</v>
      </c>
      <c r="J52" s="96" t="e">
        <f>IF(#REF!&lt;&gt;"",#REF!,"")</f>
        <v>#REF!</v>
      </c>
      <c r="K52" s="96" t="e">
        <f>IF(#REF!&lt;&gt;"",#REF!,"")</f>
        <v>#REF!</v>
      </c>
      <c r="L52" s="96" t="e">
        <f>IF(#REF!&lt;&gt;"",#REF!,"")</f>
        <v>#REF!</v>
      </c>
      <c r="M52" s="96" t="e">
        <f>IF(#REF!&lt;&gt;"",#REF!,"")</f>
        <v>#REF!</v>
      </c>
      <c r="N52" s="96" t="e">
        <f>IF(#REF!&lt;&gt;"",#REF!,"")</f>
        <v>#REF!</v>
      </c>
      <c r="O52" s="96" t="e">
        <f>IF(#REF!&lt;&gt;"",#REF!,"")</f>
        <v>#REF!</v>
      </c>
      <c r="P52" s="96"/>
      <c r="Q52" s="96"/>
      <c r="R52" s="87"/>
      <c r="S52" s="96"/>
      <c r="T52" s="96"/>
      <c r="X52" s="72"/>
      <c r="Y52" s="72" t="str">
        <f>IF(Karimeldebogen!B10&lt;&gt;"",Karimeldebogen!B10,"")</f>
        <v/>
      </c>
      <c r="Z52" s="71" t="str">
        <f>IF(Karimeldebogen!C10&lt;&gt;"",Karimeldebogen!C10,"")</f>
        <v/>
      </c>
      <c r="AA52" s="72" t="str">
        <f>IF(Karimeldebogen!D10&lt;&gt;"",Karimeldebogen!D10,"")</f>
        <v/>
      </c>
      <c r="AB52" s="71" t="str">
        <f>IF(Karimeldebogen!E10&lt;&gt;"",Karimeldebogen!E10,"")</f>
        <v/>
      </c>
      <c r="AC52" s="71" t="str">
        <f>IF(Karimeldebogen!F10&lt;&gt;"",Karimeldebogen!F10,"")</f>
        <v/>
      </c>
      <c r="AD52" s="71" t="str">
        <f>IF(Karimeldebogen!G10&lt;&gt;"",Karimeldebogen!G10,"")</f>
        <v/>
      </c>
      <c r="AE52" s="72" t="e">
        <f>IF(#REF!&lt;&gt;"",#REF!,"")</f>
        <v>#REF!</v>
      </c>
      <c r="AF52" s="72"/>
      <c r="AG52" s="72"/>
      <c r="AH52" s="72"/>
      <c r="AI52" s="72"/>
      <c r="AK52" s="72" t="e">
        <f>#REF!</f>
        <v>#REF!</v>
      </c>
      <c r="AL52" s="72" t="e">
        <f>#REF!</f>
        <v>#REF!</v>
      </c>
      <c r="AN52" s="71" t="e">
        <f>IF(#REF!&lt;&gt;"",Hauptmeldebogen_KiSGruTu!$C$7,"")</f>
        <v>#REF!</v>
      </c>
      <c r="AO52" s="71" t="e">
        <f>IF(#REF!&lt;&gt;"",#REF!,"")</f>
        <v>#REF!</v>
      </c>
      <c r="AP52" s="71" t="e">
        <f>IF(#REF!&lt;&gt;"",#REF!,"")</f>
        <v>#REF!</v>
      </c>
    </row>
    <row r="53" spans="2:42" s="71" customFormat="1" hidden="1" x14ac:dyDescent="0.15">
      <c r="C53" s="72" t="e">
        <f>IF(#REF!&lt;&gt;"",Hauptmeldebogen_KiSGruTu!$C$7,"")</f>
        <v>#REF!</v>
      </c>
      <c r="D53" s="72" t="e">
        <f>IF(#REF!&lt;&gt;"",#REF!,"")</f>
        <v>#REF!</v>
      </c>
      <c r="E53" s="96" t="e">
        <f>IF(#REF!&lt;&gt;"",#REF!,"")</f>
        <v>#REF!</v>
      </c>
      <c r="F53" s="96" t="e">
        <f>COUNTIF(#REF!,RAW!M4)</f>
        <v>#REF!</v>
      </c>
      <c r="G53" s="96" t="e">
        <f>COUNTIF(#REF!,RAW!M3)</f>
        <v>#REF!</v>
      </c>
      <c r="H53" s="96" t="e">
        <f>IF(#REF!&lt;&gt;"",#REF!,"")</f>
        <v>#REF!</v>
      </c>
      <c r="I53" s="96" t="e">
        <f>IF(#REF!&lt;&gt;"",#REF!,"")</f>
        <v>#REF!</v>
      </c>
      <c r="J53" s="96" t="e">
        <f>IF(#REF!&lt;&gt;"",#REF!,"")</f>
        <v>#REF!</v>
      </c>
      <c r="K53" s="96" t="e">
        <f>IF(#REF!&lt;&gt;"",#REF!,"")</f>
        <v>#REF!</v>
      </c>
      <c r="L53" s="96" t="e">
        <f>IF(#REF!&lt;&gt;"",#REF!,"")</f>
        <v>#REF!</v>
      </c>
      <c r="M53" s="96" t="e">
        <f>IF(#REF!&lt;&gt;"",#REF!,"")</f>
        <v>#REF!</v>
      </c>
      <c r="N53" s="96" t="e">
        <f>IF(#REF!&lt;&gt;"",#REF!,"")</f>
        <v>#REF!</v>
      </c>
      <c r="O53" s="96" t="e">
        <f>IF(#REF!&lt;&gt;"",#REF!,"")</f>
        <v>#REF!</v>
      </c>
      <c r="P53" s="96"/>
      <c r="Q53" s="96"/>
      <c r="R53" s="87"/>
      <c r="S53" s="96"/>
      <c r="T53" s="96"/>
      <c r="X53" s="72"/>
      <c r="Y53" s="72" t="str">
        <f>IF(Karimeldebogen!B11&lt;&gt;"",Karimeldebogen!B11,"")</f>
        <v/>
      </c>
      <c r="Z53" s="71" t="str">
        <f>IF(Karimeldebogen!C11&lt;&gt;"",Karimeldebogen!C11,"")</f>
        <v/>
      </c>
      <c r="AA53" s="72" t="str">
        <f>IF(Karimeldebogen!D11&lt;&gt;"",Karimeldebogen!D11,"")</f>
        <v/>
      </c>
      <c r="AB53" s="71" t="str">
        <f>IF(Karimeldebogen!E11&lt;&gt;"",Karimeldebogen!E11,"")</f>
        <v/>
      </c>
      <c r="AC53" s="71" t="str">
        <f>IF(Karimeldebogen!F11&lt;&gt;"",Karimeldebogen!F11,"")</f>
        <v/>
      </c>
      <c r="AD53" s="71" t="str">
        <f>IF(Karimeldebogen!G11&lt;&gt;"",Karimeldebogen!G11,"")</f>
        <v/>
      </c>
      <c r="AE53" s="72" t="e">
        <f>IF(#REF!&lt;&gt;"",#REF!,"")</f>
        <v>#REF!</v>
      </c>
      <c r="AF53" s="72"/>
      <c r="AG53" s="72"/>
      <c r="AH53" s="72"/>
      <c r="AI53" s="72"/>
      <c r="AK53" s="72" t="e">
        <f>#REF!</f>
        <v>#REF!</v>
      </c>
      <c r="AL53" s="72" t="e">
        <f>#REF!</f>
        <v>#REF!</v>
      </c>
      <c r="AN53" s="71" t="e">
        <f>IF(#REF!&lt;&gt;"",Hauptmeldebogen_KiSGruTu!$C$7,"")</f>
        <v>#REF!</v>
      </c>
      <c r="AO53" s="71" t="e">
        <f>IF(#REF!&lt;&gt;"",#REF!,"")</f>
        <v>#REF!</v>
      </c>
      <c r="AP53" s="71" t="e">
        <f>IF(#REF!&lt;&gt;"",#REF!,"")</f>
        <v>#REF!</v>
      </c>
    </row>
    <row r="54" spans="2:42" s="71" customFormat="1" hidden="1" x14ac:dyDescent="0.15">
      <c r="C54" s="72" t="e">
        <f>IF(#REF!&lt;&gt;"",Hauptmeldebogen_KiSGruTu!$C$7,"")</f>
        <v>#REF!</v>
      </c>
      <c r="D54" s="72" t="e">
        <f>IF(#REF!&lt;&gt;"",#REF!,"")</f>
        <v>#REF!</v>
      </c>
      <c r="E54" s="96" t="e">
        <f>IF(#REF!&lt;&gt;"",#REF!,"")</f>
        <v>#REF!</v>
      </c>
      <c r="F54" s="96" t="e">
        <f>COUNTIF(#REF!,RAW!M4)</f>
        <v>#REF!</v>
      </c>
      <c r="G54" s="96" t="e">
        <f>COUNTIF(#REF!,RAW!M3)</f>
        <v>#REF!</v>
      </c>
      <c r="H54" s="96" t="e">
        <f>IF(#REF!&lt;&gt;"",#REF!,"")</f>
        <v>#REF!</v>
      </c>
      <c r="I54" s="96" t="e">
        <f>IF(#REF!&lt;&gt;"",#REF!,"")</f>
        <v>#REF!</v>
      </c>
      <c r="J54" s="96" t="e">
        <f>IF(#REF!&lt;&gt;"",#REF!,"")</f>
        <v>#REF!</v>
      </c>
      <c r="K54" s="96" t="e">
        <f>IF(#REF!&lt;&gt;"",#REF!,"")</f>
        <v>#REF!</v>
      </c>
      <c r="L54" s="96" t="e">
        <f>IF(#REF!&lt;&gt;"",#REF!,"")</f>
        <v>#REF!</v>
      </c>
      <c r="M54" s="96" t="e">
        <f>IF(#REF!&lt;&gt;"",#REF!,"")</f>
        <v>#REF!</v>
      </c>
      <c r="N54" s="96" t="e">
        <f>IF(#REF!&lt;&gt;"",#REF!,"")</f>
        <v>#REF!</v>
      </c>
      <c r="O54" s="96" t="e">
        <f>IF(#REF!&lt;&gt;"",#REF!,"")</f>
        <v>#REF!</v>
      </c>
      <c r="P54" s="96"/>
      <c r="Q54" s="96"/>
      <c r="R54" s="87"/>
      <c r="S54" s="96"/>
      <c r="T54" s="96"/>
      <c r="X54" s="72"/>
      <c r="Y54" s="72" t="str">
        <f>IF(Karimeldebogen!B12&lt;&gt;"",Karimeldebogen!B12,"")</f>
        <v/>
      </c>
      <c r="Z54" s="71" t="str">
        <f>IF(Karimeldebogen!C12&lt;&gt;"",Karimeldebogen!C12,"")</f>
        <v/>
      </c>
      <c r="AA54" s="72" t="str">
        <f>IF(Karimeldebogen!D12&lt;&gt;"",Karimeldebogen!D12,"")</f>
        <v/>
      </c>
      <c r="AB54" s="71" t="str">
        <f>IF(Karimeldebogen!E12&lt;&gt;"",Karimeldebogen!E12,"")</f>
        <v/>
      </c>
      <c r="AC54" s="71" t="str">
        <f>IF(Karimeldebogen!F12&lt;&gt;"",Karimeldebogen!F12,"")</f>
        <v/>
      </c>
      <c r="AD54" s="71" t="str">
        <f>IF(Karimeldebogen!G12&lt;&gt;"",Karimeldebogen!G12,"")</f>
        <v/>
      </c>
      <c r="AE54" s="72" t="e">
        <f>IF(#REF!&lt;&gt;"",#REF!,"")</f>
        <v>#REF!</v>
      </c>
      <c r="AF54" s="72"/>
      <c r="AG54" s="72"/>
      <c r="AH54" s="72"/>
      <c r="AI54" s="72"/>
      <c r="AK54" s="72" t="e">
        <f>#REF!</f>
        <v>#REF!</v>
      </c>
      <c r="AL54" s="72" t="e">
        <f>#REF!</f>
        <v>#REF!</v>
      </c>
      <c r="AN54" s="71" t="e">
        <f>IF(#REF!&lt;&gt;"",Hauptmeldebogen_KiSGruTu!$C$7,"")</f>
        <v>#REF!</v>
      </c>
      <c r="AO54" s="71" t="e">
        <f>IF(#REF!&lt;&gt;"",#REF!,"")</f>
        <v>#REF!</v>
      </c>
      <c r="AP54" s="71" t="e">
        <f>IF(#REF!&lt;&gt;"",#REF!,"")</f>
        <v>#REF!</v>
      </c>
    </row>
    <row r="55" spans="2:42" s="71" customFormat="1" hidden="1" x14ac:dyDescent="0.15">
      <c r="C55" s="72" t="e">
        <f>IF(#REF!&lt;&gt;"",Hauptmeldebogen_KiSGruTu!$C$7,"")</f>
        <v>#REF!</v>
      </c>
      <c r="D55" s="72" t="e">
        <f>IF(#REF!&lt;&gt;"",#REF!,"")</f>
        <v>#REF!</v>
      </c>
      <c r="E55" s="96" t="e">
        <f>IF(#REF!&lt;&gt;"",#REF!,"")</f>
        <v>#REF!</v>
      </c>
      <c r="F55" s="96" t="e">
        <f>COUNTIF(#REF!,RAW!M4)</f>
        <v>#REF!</v>
      </c>
      <c r="G55" s="96" t="e">
        <f>COUNTIF(#REF!,RAW!M3)</f>
        <v>#REF!</v>
      </c>
      <c r="H55" s="96" t="e">
        <f>IF(#REF!&lt;&gt;"",#REF!,"")</f>
        <v>#REF!</v>
      </c>
      <c r="I55" s="96" t="e">
        <f>IF(#REF!&lt;&gt;"",#REF!,"")</f>
        <v>#REF!</v>
      </c>
      <c r="J55" s="96" t="e">
        <f>IF(#REF!&lt;&gt;"",#REF!,"")</f>
        <v>#REF!</v>
      </c>
      <c r="K55" s="96" t="e">
        <f>IF(#REF!&lt;&gt;"",#REF!,"")</f>
        <v>#REF!</v>
      </c>
      <c r="L55" s="96" t="e">
        <f>IF(#REF!&lt;&gt;"",#REF!,"")</f>
        <v>#REF!</v>
      </c>
      <c r="M55" s="96" t="e">
        <f>IF(#REF!&lt;&gt;"",#REF!,"")</f>
        <v>#REF!</v>
      </c>
      <c r="N55" s="96" t="e">
        <f>IF(#REF!&lt;&gt;"",#REF!,"")</f>
        <v>#REF!</v>
      </c>
      <c r="O55" s="96" t="e">
        <f>IF(#REF!&lt;&gt;"",#REF!,"")</f>
        <v>#REF!</v>
      </c>
      <c r="P55" s="96"/>
      <c r="Q55" s="96"/>
      <c r="R55" s="87"/>
      <c r="S55" s="96"/>
      <c r="T55" s="96"/>
      <c r="X55" s="72"/>
      <c r="Y55" s="72" t="str">
        <f>IF(Karimeldebogen!B13&lt;&gt;"",Karimeldebogen!B13,"")</f>
        <v/>
      </c>
      <c r="Z55" s="71" t="str">
        <f>IF(Karimeldebogen!C13&lt;&gt;"",Karimeldebogen!C13,"")</f>
        <v/>
      </c>
      <c r="AA55" s="72" t="str">
        <f>IF(Karimeldebogen!D13&lt;&gt;"",Karimeldebogen!D13,"")</f>
        <v/>
      </c>
      <c r="AB55" s="71" t="str">
        <f>IF(Karimeldebogen!E13&lt;&gt;"",Karimeldebogen!E13,"")</f>
        <v/>
      </c>
      <c r="AC55" s="71" t="str">
        <f>IF(Karimeldebogen!F13&lt;&gt;"",Karimeldebogen!F13,"")</f>
        <v/>
      </c>
      <c r="AD55" s="71" t="str">
        <f>IF(Karimeldebogen!G13&lt;&gt;"",Karimeldebogen!G13,"")</f>
        <v/>
      </c>
      <c r="AE55" s="72" t="e">
        <f>IF(#REF!&lt;&gt;"",#REF!,"")</f>
        <v>#REF!</v>
      </c>
      <c r="AF55" s="72"/>
      <c r="AG55" s="72"/>
      <c r="AH55" s="72"/>
      <c r="AI55" s="72"/>
      <c r="AK55" s="72" t="e">
        <f>#REF!</f>
        <v>#REF!</v>
      </c>
      <c r="AL55" s="72" t="e">
        <f>#REF!</f>
        <v>#REF!</v>
      </c>
      <c r="AN55" s="71" t="e">
        <f>IF(#REF!&lt;&gt;"",Hauptmeldebogen_KiSGruTu!$C$7,"")</f>
        <v>#REF!</v>
      </c>
      <c r="AO55" s="71" t="e">
        <f>IF(#REF!&lt;&gt;"",#REF!,"")</f>
        <v>#REF!</v>
      </c>
      <c r="AP55" s="71" t="e">
        <f>IF(#REF!&lt;&gt;"",#REF!,"")</f>
        <v>#REF!</v>
      </c>
    </row>
    <row r="56" spans="2:42" s="71" customFormat="1" hidden="1" x14ac:dyDescent="0.15">
      <c r="C56" s="72" t="e">
        <f>IF(#REF!&lt;&gt;"",Hauptmeldebogen_KiSGruTu!$C$7,"")</f>
        <v>#REF!</v>
      </c>
      <c r="D56" s="72" t="e">
        <f>IF(#REF!&lt;&gt;"",#REF!,"")</f>
        <v>#REF!</v>
      </c>
      <c r="E56" s="96" t="e">
        <f>IF(#REF!&lt;&gt;"",#REF!,"")</f>
        <v>#REF!</v>
      </c>
      <c r="F56" s="96" t="e">
        <f>COUNTIF(#REF!,RAW!M4)</f>
        <v>#REF!</v>
      </c>
      <c r="G56" s="96" t="e">
        <f>COUNTIF(#REF!,RAW!M3)</f>
        <v>#REF!</v>
      </c>
      <c r="H56" s="96" t="e">
        <f>IF(#REF!&lt;&gt;"",#REF!,"")</f>
        <v>#REF!</v>
      </c>
      <c r="I56" s="96" t="e">
        <f>IF(#REF!&lt;&gt;"",#REF!,"")</f>
        <v>#REF!</v>
      </c>
      <c r="J56" s="96" t="e">
        <f>IF(#REF!&lt;&gt;"",#REF!,"")</f>
        <v>#REF!</v>
      </c>
      <c r="K56" s="96" t="e">
        <f>IF(#REF!&lt;&gt;"",#REF!,"")</f>
        <v>#REF!</v>
      </c>
      <c r="L56" s="96" t="e">
        <f>IF(#REF!&lt;&gt;"",#REF!,"")</f>
        <v>#REF!</v>
      </c>
      <c r="M56" s="96" t="e">
        <f>IF(#REF!&lt;&gt;"",#REF!,"")</f>
        <v>#REF!</v>
      </c>
      <c r="N56" s="96" t="e">
        <f>IF(#REF!&lt;&gt;"",#REF!,"")</f>
        <v>#REF!</v>
      </c>
      <c r="O56" s="96" t="e">
        <f>IF(#REF!&lt;&gt;"",#REF!,"")</f>
        <v>#REF!</v>
      </c>
      <c r="P56" s="96"/>
      <c r="Q56" s="96"/>
      <c r="R56" s="87"/>
      <c r="S56" s="96"/>
      <c r="T56" s="96"/>
      <c r="X56" s="72"/>
      <c r="Y56" s="72" t="str">
        <f>IF(Karimeldebogen!B14&lt;&gt;"",Karimeldebogen!B14,"")</f>
        <v/>
      </c>
      <c r="Z56" s="71" t="str">
        <f>IF(Karimeldebogen!C14&lt;&gt;"",Karimeldebogen!C14,"")</f>
        <v/>
      </c>
      <c r="AA56" s="72" t="str">
        <f>IF(Karimeldebogen!D14&lt;&gt;"",Karimeldebogen!D14,"")</f>
        <v/>
      </c>
      <c r="AB56" s="71" t="str">
        <f>IF(Karimeldebogen!E14&lt;&gt;"",Karimeldebogen!E14,"")</f>
        <v/>
      </c>
      <c r="AC56" s="71" t="str">
        <f>IF(Karimeldebogen!F14&lt;&gt;"",Karimeldebogen!F14,"")</f>
        <v/>
      </c>
      <c r="AD56" s="71" t="str">
        <f>IF(Karimeldebogen!G14&lt;&gt;"",Karimeldebogen!G14,"")</f>
        <v/>
      </c>
      <c r="AE56" s="72" t="e">
        <f>IF(#REF!&lt;&gt;"",#REF!,"")</f>
        <v>#REF!</v>
      </c>
      <c r="AF56" s="72"/>
      <c r="AG56" s="72"/>
      <c r="AH56" s="72"/>
      <c r="AI56" s="72"/>
      <c r="AK56" s="72" t="e">
        <f>#REF!</f>
        <v>#REF!</v>
      </c>
      <c r="AL56" s="72" t="e">
        <f>#REF!</f>
        <v>#REF!</v>
      </c>
      <c r="AN56" s="71" t="e">
        <f>IF(#REF!&lt;&gt;"",Hauptmeldebogen_KiSGruTu!$C$7,"")</f>
        <v>#REF!</v>
      </c>
      <c r="AO56" s="71" t="e">
        <f>IF(#REF!&lt;&gt;"",#REF!,"")</f>
        <v>#REF!</v>
      </c>
      <c r="AP56" s="71" t="e">
        <f>IF(#REF!&lt;&gt;"",#REF!,"")</f>
        <v>#REF!</v>
      </c>
    </row>
    <row r="57" spans="2:42" s="71" customFormat="1" hidden="1" x14ac:dyDescent="0.15">
      <c r="C57" s="72" t="e">
        <f>IF(#REF!&lt;&gt;"",Hauptmeldebogen_KiSGruTu!$C$7,"")</f>
        <v>#REF!</v>
      </c>
      <c r="D57" s="72" t="e">
        <f>IF(#REF!&lt;&gt;"",#REF!,"")</f>
        <v>#REF!</v>
      </c>
      <c r="E57" s="96" t="e">
        <f>IF(#REF!&lt;&gt;"",#REF!,"")</f>
        <v>#REF!</v>
      </c>
      <c r="F57" s="96" t="e">
        <f>COUNTIF(#REF!,RAW!M4)</f>
        <v>#REF!</v>
      </c>
      <c r="G57" s="96" t="e">
        <f>COUNTIF(#REF!,RAW!M3)</f>
        <v>#REF!</v>
      </c>
      <c r="H57" s="96" t="e">
        <f>IF(#REF!&lt;&gt;"",#REF!,"")</f>
        <v>#REF!</v>
      </c>
      <c r="I57" s="96" t="e">
        <f>IF(#REF!&lt;&gt;"",#REF!,"")</f>
        <v>#REF!</v>
      </c>
      <c r="J57" s="96" t="e">
        <f>IF(#REF!&lt;&gt;"",#REF!,"")</f>
        <v>#REF!</v>
      </c>
      <c r="K57" s="96" t="e">
        <f>IF(#REF!&lt;&gt;"",#REF!,"")</f>
        <v>#REF!</v>
      </c>
      <c r="L57" s="96" t="e">
        <f>IF(#REF!&lt;&gt;"",#REF!,"")</f>
        <v>#REF!</v>
      </c>
      <c r="M57" s="96" t="e">
        <f>IF(#REF!&lt;&gt;"",#REF!,"")</f>
        <v>#REF!</v>
      </c>
      <c r="N57" s="96" t="e">
        <f>IF(#REF!&lt;&gt;"",#REF!,"")</f>
        <v>#REF!</v>
      </c>
      <c r="O57" s="96" t="e">
        <f>IF(#REF!&lt;&gt;"",#REF!,"")</f>
        <v>#REF!</v>
      </c>
      <c r="P57" s="96"/>
      <c r="Q57" s="96"/>
      <c r="R57" s="87"/>
      <c r="S57" s="96"/>
      <c r="T57" s="96"/>
      <c r="X57" s="72"/>
      <c r="Y57" s="72" t="str">
        <f>IF(Karimeldebogen!B15&lt;&gt;"",Karimeldebogen!B15,"")</f>
        <v/>
      </c>
      <c r="Z57" s="71" t="str">
        <f>IF(Karimeldebogen!C15&lt;&gt;"",Karimeldebogen!C15,"")</f>
        <v/>
      </c>
      <c r="AA57" s="72" t="str">
        <f>IF(Karimeldebogen!D15&lt;&gt;"",Karimeldebogen!D15,"")</f>
        <v/>
      </c>
      <c r="AB57" s="71" t="str">
        <f>IF(Karimeldebogen!E15&lt;&gt;"",Karimeldebogen!E15,"")</f>
        <v/>
      </c>
      <c r="AC57" s="71" t="str">
        <f>IF(Karimeldebogen!F15&lt;&gt;"",Karimeldebogen!F15,"")</f>
        <v/>
      </c>
      <c r="AD57" s="71" t="str">
        <f>IF(Karimeldebogen!G15&lt;&gt;"",Karimeldebogen!G15,"")</f>
        <v/>
      </c>
      <c r="AE57" s="72" t="e">
        <f>IF(#REF!&lt;&gt;"",#REF!,"")</f>
        <v>#REF!</v>
      </c>
      <c r="AF57" s="72"/>
      <c r="AG57" s="72"/>
      <c r="AH57" s="72"/>
      <c r="AI57" s="72"/>
      <c r="AK57" s="72" t="e">
        <f>#REF!</f>
        <v>#REF!</v>
      </c>
      <c r="AL57" s="72" t="e">
        <f>#REF!</f>
        <v>#REF!</v>
      </c>
      <c r="AN57" s="71" t="e">
        <f>IF(#REF!&lt;&gt;"",Hauptmeldebogen_KiSGruTu!$C$7,"")</f>
        <v>#REF!</v>
      </c>
      <c r="AO57" s="71" t="e">
        <f>IF(#REF!&lt;&gt;"",#REF!,"")</f>
        <v>#REF!</v>
      </c>
      <c r="AP57" s="71" t="e">
        <f>IF(#REF!&lt;&gt;"",#REF!,"")</f>
        <v>#REF!</v>
      </c>
    </row>
    <row r="58" spans="2:42" s="71" customFormat="1" hidden="1" x14ac:dyDescent="0.15">
      <c r="C58" s="72" t="e">
        <f>IF(#REF!&lt;&gt;"",Hauptmeldebogen_KiSGruTu!$C$7,"")</f>
        <v>#REF!</v>
      </c>
      <c r="D58" s="72" t="e">
        <f>IF(#REF!&lt;&gt;"",#REF!,"")</f>
        <v>#REF!</v>
      </c>
      <c r="E58" s="96" t="e">
        <f>IF(#REF!&lt;&gt;"",#REF!,"")</f>
        <v>#REF!</v>
      </c>
      <c r="F58" s="96" t="e">
        <f>COUNTIF(#REF!,RAW!M4)</f>
        <v>#REF!</v>
      </c>
      <c r="G58" s="96" t="e">
        <f>COUNTIF(#REF!,RAW!M3)</f>
        <v>#REF!</v>
      </c>
      <c r="H58" s="96" t="e">
        <f>IF(#REF!&lt;&gt;"",#REF!,"")</f>
        <v>#REF!</v>
      </c>
      <c r="I58" s="96" t="e">
        <f>IF(#REF!&lt;&gt;"",#REF!,"")</f>
        <v>#REF!</v>
      </c>
      <c r="J58" s="96" t="e">
        <f>IF(#REF!&lt;&gt;"",#REF!,"")</f>
        <v>#REF!</v>
      </c>
      <c r="K58" s="96" t="e">
        <f>IF(#REF!&lt;&gt;"",#REF!,"")</f>
        <v>#REF!</v>
      </c>
      <c r="L58" s="96" t="e">
        <f>IF(#REF!&lt;&gt;"",#REF!,"")</f>
        <v>#REF!</v>
      </c>
      <c r="M58" s="96" t="e">
        <f>IF(#REF!&lt;&gt;"",#REF!,"")</f>
        <v>#REF!</v>
      </c>
      <c r="N58" s="96" t="e">
        <f>IF(#REF!&lt;&gt;"",#REF!,"")</f>
        <v>#REF!</v>
      </c>
      <c r="O58" s="96" t="e">
        <f>IF(#REF!&lt;&gt;"",#REF!,"")</f>
        <v>#REF!</v>
      </c>
      <c r="P58" s="96"/>
      <c r="Q58" s="96"/>
      <c r="R58" s="87"/>
      <c r="S58" s="96"/>
      <c r="T58" s="96"/>
      <c r="X58" s="72"/>
      <c r="Y58" s="72" t="str">
        <f>IF(Karimeldebogen!B16&lt;&gt;"",Karimeldebogen!B16,"")</f>
        <v/>
      </c>
      <c r="Z58" s="71" t="str">
        <f>IF(Karimeldebogen!C16&lt;&gt;"",Karimeldebogen!C16,"")</f>
        <v/>
      </c>
      <c r="AA58" s="72" t="str">
        <f>IF(Karimeldebogen!D16&lt;&gt;"",Karimeldebogen!D16,"")</f>
        <v/>
      </c>
      <c r="AB58" s="71" t="str">
        <f>IF(Karimeldebogen!E16&lt;&gt;"",Karimeldebogen!E16,"")</f>
        <v/>
      </c>
      <c r="AC58" s="71" t="str">
        <f>IF(Karimeldebogen!F16&lt;&gt;"",Karimeldebogen!F16,"")</f>
        <v/>
      </c>
      <c r="AD58" s="71" t="str">
        <f>IF(Karimeldebogen!G16&lt;&gt;"",Karimeldebogen!G16,"")</f>
        <v/>
      </c>
      <c r="AE58" s="72" t="e">
        <f>IF(#REF!&lt;&gt;"",#REF!,"")</f>
        <v>#REF!</v>
      </c>
      <c r="AF58" s="72"/>
      <c r="AG58" s="72"/>
      <c r="AH58" s="72"/>
      <c r="AI58" s="72"/>
      <c r="AK58" s="72" t="e">
        <f>#REF!</f>
        <v>#REF!</v>
      </c>
      <c r="AL58" s="72" t="e">
        <f>#REF!</f>
        <v>#REF!</v>
      </c>
      <c r="AN58" s="71" t="e">
        <f>IF(#REF!&lt;&gt;"",Hauptmeldebogen_KiSGruTu!$C$7,"")</f>
        <v>#REF!</v>
      </c>
      <c r="AO58" s="71" t="e">
        <f>IF(#REF!&lt;&gt;"",#REF!,"")</f>
        <v>#REF!</v>
      </c>
      <c r="AP58" s="71" t="e">
        <f>IF(#REF!&lt;&gt;"",#REF!,"")</f>
        <v>#REF!</v>
      </c>
    </row>
    <row r="59" spans="2:42" s="71" customFormat="1" hidden="1" x14ac:dyDescent="0.15">
      <c r="C59" s="72" t="e">
        <f>IF(#REF!&lt;&gt;"",Hauptmeldebogen_KiSGruTu!$C$7,"")</f>
        <v>#REF!</v>
      </c>
      <c r="D59" s="72" t="e">
        <f>IF(#REF!&lt;&gt;"",#REF!,"")</f>
        <v>#REF!</v>
      </c>
      <c r="E59" s="96" t="e">
        <f>IF(#REF!&lt;&gt;"",#REF!,"")</f>
        <v>#REF!</v>
      </c>
      <c r="F59" s="96" t="e">
        <f>COUNTIF(#REF!,RAW!M4)</f>
        <v>#REF!</v>
      </c>
      <c r="G59" s="96" t="e">
        <f>COUNTIF(#REF!,RAW!M3)</f>
        <v>#REF!</v>
      </c>
      <c r="H59" s="96" t="e">
        <f>IF(#REF!&lt;&gt;"",#REF!,"")</f>
        <v>#REF!</v>
      </c>
      <c r="I59" s="96" t="e">
        <f>IF(#REF!&lt;&gt;"",#REF!,"")</f>
        <v>#REF!</v>
      </c>
      <c r="J59" s="96" t="e">
        <f>IF(#REF!&lt;&gt;"",#REF!,"")</f>
        <v>#REF!</v>
      </c>
      <c r="K59" s="96" t="e">
        <f>IF(#REF!&lt;&gt;"",#REF!,"")</f>
        <v>#REF!</v>
      </c>
      <c r="L59" s="96" t="e">
        <f>IF(#REF!&lt;&gt;"",#REF!,"")</f>
        <v>#REF!</v>
      </c>
      <c r="M59" s="96" t="e">
        <f>IF(#REF!&lt;&gt;"",#REF!,"")</f>
        <v>#REF!</v>
      </c>
      <c r="N59" s="96" t="e">
        <f>IF(#REF!&lt;&gt;"",#REF!,"")</f>
        <v>#REF!</v>
      </c>
      <c r="O59" s="96" t="e">
        <f>IF(#REF!&lt;&gt;"",#REF!,"")</f>
        <v>#REF!</v>
      </c>
      <c r="P59" s="96"/>
      <c r="Q59" s="96"/>
      <c r="R59" s="87"/>
      <c r="S59" s="96"/>
      <c r="T59" s="96"/>
      <c r="X59" s="72"/>
      <c r="Y59" s="72" t="str">
        <f>IF(Karimeldebogen!B17&lt;&gt;"",Karimeldebogen!B17,"")</f>
        <v/>
      </c>
      <c r="Z59" s="71" t="str">
        <f>IF(Karimeldebogen!C17&lt;&gt;"",Karimeldebogen!C17,"")</f>
        <v/>
      </c>
      <c r="AA59" s="72" t="str">
        <f>IF(Karimeldebogen!D17&lt;&gt;"",Karimeldebogen!D17,"")</f>
        <v/>
      </c>
      <c r="AB59" s="71" t="str">
        <f>IF(Karimeldebogen!E17&lt;&gt;"",Karimeldebogen!E17,"")</f>
        <v/>
      </c>
      <c r="AC59" s="71" t="str">
        <f>IF(Karimeldebogen!F17&lt;&gt;"",Karimeldebogen!F17,"")</f>
        <v/>
      </c>
      <c r="AD59" s="71" t="str">
        <f>IF(Karimeldebogen!G17&lt;&gt;"",Karimeldebogen!G17,"")</f>
        <v/>
      </c>
      <c r="AE59" s="72" t="e">
        <f>IF(#REF!&lt;&gt;"",#REF!,"")</f>
        <v>#REF!</v>
      </c>
      <c r="AF59" s="72"/>
      <c r="AG59" s="72"/>
      <c r="AH59" s="72"/>
      <c r="AI59" s="72"/>
      <c r="AK59" s="72" t="e">
        <f>#REF!</f>
        <v>#REF!</v>
      </c>
      <c r="AL59" s="72" t="e">
        <f>#REF!</f>
        <v>#REF!</v>
      </c>
      <c r="AN59" s="71" t="e">
        <f>IF(#REF!&lt;&gt;"",Hauptmeldebogen_KiSGruTu!$C$7,"")</f>
        <v>#REF!</v>
      </c>
      <c r="AO59" s="71" t="e">
        <f>IF(#REF!&lt;&gt;"",#REF!,"")</f>
        <v>#REF!</v>
      </c>
      <c r="AP59" s="71" t="e">
        <f>IF(#REF!&lt;&gt;"",#REF!,"")</f>
        <v>#REF!</v>
      </c>
    </row>
    <row r="60" spans="2:42" s="71" customFormat="1" hidden="1" x14ac:dyDescent="0.15">
      <c r="C60" s="72" t="e">
        <f>IF(#REF!&lt;&gt;"",Hauptmeldebogen_KiSGruTu!$C$7,"")</f>
        <v>#REF!</v>
      </c>
      <c r="D60" s="72" t="e">
        <f>IF(#REF!&lt;&gt;"",#REF!,"")</f>
        <v>#REF!</v>
      </c>
      <c r="E60" s="96" t="e">
        <f>IF(#REF!&lt;&gt;"",#REF!,"")</f>
        <v>#REF!</v>
      </c>
      <c r="F60" s="96" t="e">
        <f>COUNTIF(#REF!,RAW!M4)</f>
        <v>#REF!</v>
      </c>
      <c r="G60" s="96" t="e">
        <f>COUNTIF(#REF!,RAW!M3)</f>
        <v>#REF!</v>
      </c>
      <c r="H60" s="96" t="e">
        <f>IF(#REF!&lt;&gt;"",#REF!,"")</f>
        <v>#REF!</v>
      </c>
      <c r="I60" s="96" t="e">
        <f>IF(#REF!&lt;&gt;"",#REF!,"")</f>
        <v>#REF!</v>
      </c>
      <c r="J60" s="96" t="e">
        <f>IF(#REF!&lt;&gt;"",#REF!,"")</f>
        <v>#REF!</v>
      </c>
      <c r="K60" s="96" t="e">
        <f>IF(#REF!&lt;&gt;"",#REF!,"")</f>
        <v>#REF!</v>
      </c>
      <c r="L60" s="96" t="e">
        <f>IF(#REF!&lt;&gt;"",#REF!,"")</f>
        <v>#REF!</v>
      </c>
      <c r="M60" s="96" t="e">
        <f>IF(#REF!&lt;&gt;"",#REF!,"")</f>
        <v>#REF!</v>
      </c>
      <c r="N60" s="96" t="e">
        <f>IF(#REF!&lt;&gt;"",#REF!,"")</f>
        <v>#REF!</v>
      </c>
      <c r="O60" s="96" t="e">
        <f>IF(#REF!&lt;&gt;"",#REF!,"")</f>
        <v>#REF!</v>
      </c>
      <c r="P60" s="96"/>
      <c r="Q60" s="96"/>
      <c r="R60" s="87"/>
      <c r="S60" s="96"/>
      <c r="T60" s="96"/>
      <c r="X60" s="72"/>
      <c r="Y60" s="72" t="str">
        <f>IF(Karimeldebogen!B18&lt;&gt;"",Karimeldebogen!B18,"")</f>
        <v/>
      </c>
      <c r="Z60" s="71" t="str">
        <f>IF(Karimeldebogen!C18&lt;&gt;"",Karimeldebogen!C18,"")</f>
        <v/>
      </c>
      <c r="AA60" s="72" t="str">
        <f>IF(Karimeldebogen!D18&lt;&gt;"",Karimeldebogen!D18,"")</f>
        <v/>
      </c>
      <c r="AB60" s="71" t="str">
        <f>IF(Karimeldebogen!E18&lt;&gt;"",Karimeldebogen!E18,"")</f>
        <v/>
      </c>
      <c r="AC60" s="71" t="str">
        <f>IF(Karimeldebogen!F18&lt;&gt;"",Karimeldebogen!F18,"")</f>
        <v/>
      </c>
      <c r="AD60" s="71" t="str">
        <f>IF(Karimeldebogen!G18&lt;&gt;"",Karimeldebogen!G18,"")</f>
        <v/>
      </c>
      <c r="AE60" s="72" t="e">
        <f>IF(#REF!&lt;&gt;"",#REF!,"")</f>
        <v>#REF!</v>
      </c>
      <c r="AF60" s="72"/>
      <c r="AG60" s="72"/>
      <c r="AH60" s="72"/>
      <c r="AI60" s="72"/>
      <c r="AK60" s="72" t="e">
        <f>#REF!</f>
        <v>#REF!</v>
      </c>
      <c r="AL60" s="72" t="e">
        <f>#REF!</f>
        <v>#REF!</v>
      </c>
      <c r="AN60" s="71" t="e">
        <f>IF(#REF!&lt;&gt;"",Hauptmeldebogen_KiSGruTu!$C$7,"")</f>
        <v>#REF!</v>
      </c>
      <c r="AO60" s="71" t="e">
        <f>IF(#REF!&lt;&gt;"",#REF!,"")</f>
        <v>#REF!</v>
      </c>
      <c r="AP60" s="71" t="e">
        <f>IF(#REF!&lt;&gt;"",#REF!,"")</f>
        <v>#REF!</v>
      </c>
    </row>
    <row r="61" spans="2:42" s="71" customFormat="1" hidden="1" x14ac:dyDescent="0.15">
      <c r="C61" s="72" t="e">
        <f>IF(#REF!&lt;&gt;"",Hauptmeldebogen_KiSGruTu!$C$7,"")</f>
        <v>#REF!</v>
      </c>
      <c r="D61" s="72" t="e">
        <f>IF(#REF!&lt;&gt;"",#REF!,"")</f>
        <v>#REF!</v>
      </c>
      <c r="E61" s="96" t="e">
        <f>IF(#REF!&lt;&gt;"",#REF!,"")</f>
        <v>#REF!</v>
      </c>
      <c r="F61" s="96" t="e">
        <f>COUNTIF(#REF!,RAW!M4)</f>
        <v>#REF!</v>
      </c>
      <c r="G61" s="96" t="e">
        <f>COUNTIF(#REF!,RAW!M3)</f>
        <v>#REF!</v>
      </c>
      <c r="H61" s="96" t="e">
        <f>IF(#REF!&lt;&gt;"",#REF!,"")</f>
        <v>#REF!</v>
      </c>
      <c r="I61" s="96" t="e">
        <f>IF(#REF!&lt;&gt;"",#REF!,"")</f>
        <v>#REF!</v>
      </c>
      <c r="J61" s="96" t="e">
        <f>IF(#REF!&lt;&gt;"",#REF!,"")</f>
        <v>#REF!</v>
      </c>
      <c r="K61" s="96" t="e">
        <f>IF(#REF!&lt;&gt;"",#REF!,"")</f>
        <v>#REF!</v>
      </c>
      <c r="L61" s="96" t="e">
        <f>IF(#REF!&lt;&gt;"",#REF!,"")</f>
        <v>#REF!</v>
      </c>
      <c r="M61" s="96" t="e">
        <f>IF(#REF!&lt;&gt;"",#REF!,"")</f>
        <v>#REF!</v>
      </c>
      <c r="N61" s="96" t="e">
        <f>IF(#REF!&lt;&gt;"",#REF!,"")</f>
        <v>#REF!</v>
      </c>
      <c r="O61" s="96" t="e">
        <f>IF(#REF!&lt;&gt;"",#REF!,"")</f>
        <v>#REF!</v>
      </c>
      <c r="P61" s="96"/>
      <c r="Q61" s="96"/>
      <c r="R61" s="87"/>
      <c r="S61" s="96"/>
      <c r="T61" s="96"/>
      <c r="X61" s="72"/>
      <c r="Y61" s="72" t="str">
        <f>IF(Karimeldebogen!B19&lt;&gt;"",Karimeldebogen!B19,"")</f>
        <v/>
      </c>
      <c r="Z61" s="71" t="str">
        <f>IF(Karimeldebogen!C19&lt;&gt;"",Karimeldebogen!C19,"")</f>
        <v/>
      </c>
      <c r="AA61" s="72" t="str">
        <f>IF(Karimeldebogen!D19&lt;&gt;"",Karimeldebogen!D19,"")</f>
        <v/>
      </c>
      <c r="AB61" s="71" t="str">
        <f>IF(Karimeldebogen!E19&lt;&gt;"",Karimeldebogen!E19,"")</f>
        <v/>
      </c>
      <c r="AC61" s="71" t="str">
        <f>IF(Karimeldebogen!F19&lt;&gt;"",Karimeldebogen!F19,"")</f>
        <v/>
      </c>
      <c r="AD61" s="71" t="str">
        <f>IF(Karimeldebogen!G19&lt;&gt;"",Karimeldebogen!G19,"")</f>
        <v/>
      </c>
      <c r="AE61" s="72" t="e">
        <f>IF(#REF!&lt;&gt;"",#REF!,"")</f>
        <v>#REF!</v>
      </c>
      <c r="AF61" s="72"/>
      <c r="AG61" s="72"/>
      <c r="AH61" s="72"/>
      <c r="AI61" s="72"/>
    </row>
    <row r="62" spans="2:42" s="71" customFormat="1" hidden="1" x14ac:dyDescent="0.15">
      <c r="C62" s="72" t="e">
        <f>IF(#REF!&lt;&gt;"",Hauptmeldebogen_KiSGruTu!$C$7,"")</f>
        <v>#REF!</v>
      </c>
      <c r="D62" s="72" t="e">
        <f>IF(#REF!&lt;&gt;"",#REF!,"")</f>
        <v>#REF!</v>
      </c>
      <c r="E62" s="96" t="e">
        <f>IF(#REF!&lt;&gt;"",#REF!,"")</f>
        <v>#REF!</v>
      </c>
      <c r="F62" s="96" t="e">
        <f>COUNTIF(#REF!,RAW!M4)</f>
        <v>#REF!</v>
      </c>
      <c r="G62" s="96" t="e">
        <f>COUNTIF(#REF!,RAW!M3)</f>
        <v>#REF!</v>
      </c>
      <c r="H62" s="96" t="e">
        <f>IF(#REF!&lt;&gt;"",#REF!,"")</f>
        <v>#REF!</v>
      </c>
      <c r="I62" s="96" t="e">
        <f>IF(#REF!&lt;&gt;"",#REF!,"")</f>
        <v>#REF!</v>
      </c>
      <c r="J62" s="96" t="e">
        <f>IF(#REF!&lt;&gt;"",#REF!,"")</f>
        <v>#REF!</v>
      </c>
      <c r="K62" s="96" t="e">
        <f>IF(#REF!&lt;&gt;"",#REF!,"")</f>
        <v>#REF!</v>
      </c>
      <c r="L62" s="96" t="e">
        <f>IF(#REF!&lt;&gt;"",#REF!,"")</f>
        <v>#REF!</v>
      </c>
      <c r="M62" s="96" t="e">
        <f>IF(#REF!&lt;&gt;"",#REF!,"")</f>
        <v>#REF!</v>
      </c>
      <c r="N62" s="96" t="e">
        <f>IF(#REF!&lt;&gt;"",#REF!,"")</f>
        <v>#REF!</v>
      </c>
      <c r="O62" s="96" t="e">
        <f>IF(#REF!&lt;&gt;"",#REF!,"")</f>
        <v>#REF!</v>
      </c>
      <c r="P62" s="96"/>
      <c r="Q62" s="96"/>
      <c r="R62" s="87"/>
      <c r="S62" s="96"/>
      <c r="T62" s="96"/>
      <c r="X62" s="72"/>
      <c r="Y62" s="72" t="str">
        <f>IF(Karimeldebogen!B20&lt;&gt;"",Karimeldebogen!B20,"")</f>
        <v/>
      </c>
      <c r="Z62" s="71" t="str">
        <f>IF(Karimeldebogen!C20&lt;&gt;"",Karimeldebogen!C20,"")</f>
        <v/>
      </c>
      <c r="AA62" s="72" t="str">
        <f>IF(Karimeldebogen!D20&lt;&gt;"",Karimeldebogen!D20,"")</f>
        <v/>
      </c>
      <c r="AB62" s="71" t="str">
        <f>IF(Karimeldebogen!E20&lt;&gt;"",Karimeldebogen!E20,"")</f>
        <v/>
      </c>
      <c r="AC62" s="71" t="str">
        <f>IF(Karimeldebogen!F20&lt;&gt;"",Karimeldebogen!F20,"")</f>
        <v/>
      </c>
      <c r="AD62" s="71" t="str">
        <f>IF(Karimeldebogen!G20&lt;&gt;"",Karimeldebogen!G20,"")</f>
        <v/>
      </c>
      <c r="AE62" s="72" t="e">
        <f>IF(#REF!&lt;&gt;"",#REF!,"")</f>
        <v>#REF!</v>
      </c>
      <c r="AF62" s="72"/>
      <c r="AG62" s="72"/>
      <c r="AH62" s="72"/>
      <c r="AI62" s="72"/>
    </row>
    <row r="63" spans="2:42" s="71" customFormat="1" hidden="1" x14ac:dyDescent="0.15">
      <c r="C63" s="72" t="e">
        <f>IF(#REF!&lt;&gt;"",Hauptmeldebogen_KiSGruTu!$C$7,"")</f>
        <v>#REF!</v>
      </c>
      <c r="D63" s="72" t="e">
        <f>IF(#REF!&lt;&gt;"",#REF!,"")</f>
        <v>#REF!</v>
      </c>
      <c r="E63" s="96" t="e">
        <f>IF(#REF!&lt;&gt;"",#REF!,"")</f>
        <v>#REF!</v>
      </c>
      <c r="F63" s="96" t="e">
        <f>COUNTIF(#REF!,RAW!M4)</f>
        <v>#REF!</v>
      </c>
      <c r="G63" s="96" t="e">
        <f>COUNTIF(#REF!,RAW!M3)</f>
        <v>#REF!</v>
      </c>
      <c r="H63" s="96" t="e">
        <f>IF(#REF!&lt;&gt;"",#REF!,"")</f>
        <v>#REF!</v>
      </c>
      <c r="I63" s="96" t="e">
        <f>IF(#REF!&lt;&gt;"",#REF!,"")</f>
        <v>#REF!</v>
      </c>
      <c r="J63" s="96" t="e">
        <f>IF(#REF!&lt;&gt;"",#REF!,"")</f>
        <v>#REF!</v>
      </c>
      <c r="K63" s="96" t="e">
        <f>IF(#REF!&lt;&gt;"",#REF!,"")</f>
        <v>#REF!</v>
      </c>
      <c r="L63" s="96" t="e">
        <f>IF(#REF!&lt;&gt;"",#REF!,"")</f>
        <v>#REF!</v>
      </c>
      <c r="M63" s="96" t="e">
        <f>IF(#REF!&lt;&gt;"",#REF!,"")</f>
        <v>#REF!</v>
      </c>
      <c r="N63" s="96" t="e">
        <f>IF(#REF!&lt;&gt;"",#REF!,"")</f>
        <v>#REF!</v>
      </c>
      <c r="O63" s="96" t="e">
        <f>IF(#REF!&lt;&gt;"",#REF!,"")</f>
        <v>#REF!</v>
      </c>
      <c r="P63" s="96"/>
      <c r="Q63" s="96"/>
      <c r="R63" s="87"/>
      <c r="S63" s="96"/>
      <c r="T63" s="96"/>
      <c r="X63" s="72"/>
      <c r="Y63" s="72" t="str">
        <f>IF(Karimeldebogen!B21&lt;&gt;"",Karimeldebogen!B21,"")</f>
        <v/>
      </c>
      <c r="Z63" s="71" t="str">
        <f>IF(Karimeldebogen!C21&lt;&gt;"",Karimeldebogen!C21,"")</f>
        <v/>
      </c>
      <c r="AA63" s="72" t="str">
        <f>IF(Karimeldebogen!D21&lt;&gt;"",Karimeldebogen!D21,"")</f>
        <v/>
      </c>
      <c r="AB63" s="71" t="str">
        <f>IF(Karimeldebogen!E21&lt;&gt;"",Karimeldebogen!E21,"")</f>
        <v/>
      </c>
      <c r="AC63" s="71" t="str">
        <f>IF(Karimeldebogen!F21&lt;&gt;"",Karimeldebogen!F21,"")</f>
        <v/>
      </c>
      <c r="AD63" s="71" t="str">
        <f>IF(Karimeldebogen!G21&lt;&gt;"",Karimeldebogen!G21,"")</f>
        <v/>
      </c>
      <c r="AE63" s="72" t="e">
        <f>IF(#REF!&lt;&gt;"",#REF!,"")</f>
        <v>#REF!</v>
      </c>
      <c r="AF63" s="72"/>
      <c r="AG63" s="72"/>
      <c r="AH63" s="72"/>
      <c r="AI63" s="72"/>
    </row>
    <row r="64" spans="2:42" s="71" customFormat="1" hidden="1" x14ac:dyDescent="0.15">
      <c r="C64" s="72"/>
      <c r="D64" s="72"/>
      <c r="E64" s="96"/>
      <c r="F64" s="96"/>
      <c r="G64" s="96"/>
      <c r="H64" s="96"/>
      <c r="I64" s="96"/>
      <c r="J64" s="96"/>
      <c r="K64" s="96"/>
      <c r="L64" s="96"/>
      <c r="M64" s="96"/>
      <c r="N64" s="96"/>
      <c r="O64" s="96"/>
      <c r="P64" s="96"/>
      <c r="Q64" s="96"/>
      <c r="R64" s="96"/>
      <c r="S64" s="96"/>
      <c r="W64" s="72"/>
      <c r="AA64" s="72"/>
    </row>
  </sheetData>
  <sheetProtection algorithmName="SHA-512" hashValue="PGNaXchKHgGN9rJmqMlrWf4iK03Si0UWfK9d+d68oiXHOvkTcMQooEtIkAxl24R7EK3ypRlDC1mTGF9rQeAEAw==" saltValue="xw+V+448E1NDbDJDSmGIAw==" spinCount="100000" sheet="1" objects="1" scenarios="1"/>
  <phoneticPr fontId="16" type="noConversion"/>
  <pageMargins left="0.7" right="0.7" top="0.78740157499999996" bottom="0.78740157499999996" header="0.3" footer="0.3"/>
  <ignoredErrors>
    <ignoredError sqref="S51" calculatedColumn="1"/>
  </ignoredErrors>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L G c W G 5 2 f N u l A A A A 9 g A A A B I A H A B D b 2 5 m a W c v U G F j a 2 F n Z S 5 4 b W w g o h g A K K A U A A A A A A A A A A A A A A A A A A A A A A A A A A A A h Y + x D o I w G I R f h X S n L X X A k J 8 y q J s k J i b G t S k V G q A Y W i z v 5 u A j + Q p i F H V z v L v v k r v 7 9 Q b Z 2 D b B R f V W d y Z F E a Y o U E Z 2 h T Z l i g Z 3 C p c o 4 7 A T s h a l C i b Y 2 G S 0 O k W V c + e E E O 8 9 9 g v c 9 S V h l E b k m G / 3 s l K t C L W x T h i p 0 K d V / G 8 h D o f X G M 5 w x G L M 4 h h T I L M J u T Z f g E 1 7 n + m P C a u h c U O v e K H C 9 Q b I L I G 8 P / A H U E s D B B Q A A g A I A A S x n 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E s Z x Y K I p H u A 4 A A A A R A A A A E w A c A E Z v c m 1 1 b G F z L 1 N l Y 3 R p b 2 4 x L m 0 g o h g A K K A U A A A A A A A A A A A A A A A A A A A A A A A A A A A A K 0 5 N L s n M z 1 M I h t C G 1 g B Q S w E C L Q A U A A I A C A A E s Z x Y b n Z 8 2 6 U A A A D 2 A A A A E g A A A A A A A A A A A A A A A A A A A A A A Q 2 9 u Z m l n L 1 B h Y 2 t h Z 2 U u e G 1 s U E s B A i 0 A F A A C A A g A B L G c W A / K 6 a u k A A A A 6 Q A A A B M A A A A A A A A A A A A A A A A A 8 Q A A A F t D b 2 5 0 Z W 5 0 X 1 R 5 c G V z X S 5 4 b W x Q S w E C L Q A U A A I A C A A E s Z x 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U E V I 5 V 4 P k W 2 b E w 9 n W R S p A A A A A A C A A A A A A A Q Z g A A A A E A A C A A A A D X 8 S k 8 Y o X z e D 4 a 7 C M 9 N b u t R M 5 G w F Q 1 I h j u I l B h W V i 2 G w A A A A A O g A A A A A I A A C A A A A D F X e w N 5 4 x t 9 j v z o e Q u x H t O Z y i R h 6 A R Z A S C t B w x O J o i N V A A A A B R 4 1 Q A i P l o W Q p 3 C A 1 N / M n L A s M j 5 P t B E j 1 y 6 9 E m i E s E d R l 6 3 M g 0 s Q I J t e D M 0 M 2 V + F h o u I X u m 1 K r m M T B R 4 5 V Q t D v M J L X K G Z s Y 7 g K U f F i k 0 C 2 i U A A A A A i b Q 6 + 5 g W C 3 N K H F m f j C e A E 3 g l w r a q 7 G x P b R F I 0 F F B K y d O r d l J W w v k c x N L u h + F c q 3 k u v q F 0 l 9 r B C C W J l M r E i 9 9 / < / D a t a M a s h u p > 
</file>

<file path=customXml/itemProps1.xml><?xml version="1.0" encoding="utf-8"?>
<ds:datastoreItem xmlns:ds="http://schemas.openxmlformats.org/officeDocument/2006/customXml" ds:itemID="{B45B3B74-04F5-406F-A6E6-155C521F02E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10</vt:i4>
      </vt:variant>
    </vt:vector>
  </HeadingPairs>
  <TitlesOfParts>
    <vt:vector size="10" baseType="lpstr">
      <vt:lpstr>Erklärung</vt:lpstr>
      <vt:lpstr>Hauptmeldebogen_LM</vt:lpstr>
      <vt:lpstr>Hauptmeldebogen_JSP</vt:lpstr>
      <vt:lpstr>Hauptmeldebogen_NDM</vt:lpstr>
      <vt:lpstr>Hauptmeldebogen_KiSGruTu</vt:lpstr>
      <vt:lpstr>Karimeldebogen</vt:lpstr>
      <vt:lpstr>Mannschaftsmeldebogen</vt:lpstr>
      <vt:lpstr>RAW</vt:lpstr>
      <vt:lpstr>Gesamt Verein</vt:lpstr>
      <vt:lpstr>Gesamt Teilnehmer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 Diercks</dc:creator>
  <cp:keywords/>
  <dc:description/>
  <cp:lastModifiedBy>Jana Klimpke</cp:lastModifiedBy>
  <cp:revision/>
  <dcterms:created xsi:type="dcterms:W3CDTF">2024-04-28T15:19:15Z</dcterms:created>
  <dcterms:modified xsi:type="dcterms:W3CDTF">2026-04-25T10:14:10Z</dcterms:modified>
  <cp:category/>
  <cp:contentStatus/>
</cp:coreProperties>
</file>